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fdaee5eb278441/Documents/Resilience/Harvey-DR/"/>
    </mc:Choice>
  </mc:AlternateContent>
  <xr:revisionPtr revIDLastSave="600" documentId="8_{56AAA432-015A-45BC-AE47-B16353EDFE45}" xr6:coauthVersionLast="47" xr6:coauthVersionMax="47" xr10:uidLastSave="{C41A246B-9629-419D-97CF-BE87709B1D2E}"/>
  <bookViews>
    <workbookView xWindow="-19310" yWindow="-100" windowWidth="19420" windowHeight="10420" tabRatio="672" activeTab="1" xr2:uid="{00000000-000D-0000-FFFF-FFFF00000000}"/>
  </bookViews>
  <sheets>
    <sheet name="Infrastructure Factors " sheetId="6" r:id="rId1"/>
    <sheet name="Reallocation Summary" sheetId="1" r:id="rId2"/>
  </sheets>
  <definedNames>
    <definedName name="_xlnm.Print_Area" localSheetId="0">'Infrastructure Factors '!$A$2:$W$31</definedName>
    <definedName name="_xlnm.Print_Area" localSheetId="1">'Reallocation Summary'!$A$5:$H$35</definedName>
    <definedName name="_xlnm.Print_Titles" localSheetId="1">'Reallocation Summary'!$1:$5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H35" i="1"/>
  <c r="H25" i="1"/>
  <c r="H26" i="1"/>
  <c r="H27" i="1"/>
  <c r="H24" i="1"/>
  <c r="H19" i="1"/>
  <c r="H20" i="1"/>
  <c r="H21" i="1"/>
  <c r="H22" i="1"/>
  <c r="H23" i="1"/>
  <c r="H18" i="1"/>
  <c r="H15" i="1"/>
  <c r="H16" i="1"/>
  <c r="H17" i="1"/>
  <c r="H13" i="1"/>
  <c r="H14" i="1"/>
  <c r="H7" i="1"/>
  <c r="H8" i="1"/>
  <c r="H9" i="1"/>
  <c r="H10" i="1"/>
  <c r="H11" i="1"/>
  <c r="H12" i="1"/>
  <c r="H6" i="1"/>
  <c r="G28" i="1"/>
  <c r="G29" i="1"/>
  <c r="G30" i="1"/>
  <c r="G31" i="1"/>
  <c r="G32" i="1"/>
  <c r="G33" i="1"/>
  <c r="G34" i="1"/>
  <c r="G25" i="1"/>
  <c r="G26" i="1"/>
  <c r="G27" i="1"/>
  <c r="G24" i="1"/>
  <c r="G19" i="1"/>
  <c r="G20" i="1"/>
  <c r="G21" i="1"/>
  <c r="G22" i="1"/>
  <c r="G23" i="1"/>
  <c r="G18" i="1"/>
  <c r="G15" i="1"/>
  <c r="G16" i="1"/>
  <c r="G17" i="1"/>
  <c r="G13" i="1"/>
  <c r="G14" i="1"/>
  <c r="G7" i="1"/>
  <c r="G8" i="1"/>
  <c r="G9" i="1"/>
  <c r="G10" i="1"/>
  <c r="G11" i="1"/>
  <c r="G12" i="1"/>
  <c r="G6" i="1"/>
  <c r="F28" i="1"/>
  <c r="F29" i="1"/>
  <c r="F30" i="1"/>
  <c r="F31" i="1"/>
  <c r="F32" i="1"/>
  <c r="F33" i="1"/>
  <c r="F34" i="1"/>
  <c r="F35" i="1"/>
  <c r="F25" i="1"/>
  <c r="F26" i="1"/>
  <c r="F27" i="1"/>
  <c r="F24" i="1"/>
  <c r="F19" i="1"/>
  <c r="F20" i="1"/>
  <c r="F21" i="1"/>
  <c r="F22" i="1"/>
  <c r="F23" i="1"/>
  <c r="F18" i="1"/>
  <c r="F15" i="1"/>
  <c r="F16" i="1"/>
  <c r="F17" i="1"/>
  <c r="F13" i="1"/>
  <c r="F14" i="1"/>
  <c r="F9" i="1"/>
  <c r="F10" i="1"/>
  <c r="F11" i="1"/>
  <c r="F12" i="1"/>
  <c r="F8" i="1"/>
  <c r="F7" i="1"/>
  <c r="F6" i="1"/>
  <c r="E34" i="1"/>
  <c r="E26" i="1"/>
  <c r="E27" i="1"/>
  <c r="E28" i="1"/>
  <c r="E29" i="1"/>
  <c r="E30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E8" i="1"/>
  <c r="E9" i="1"/>
  <c r="E10" i="1"/>
  <c r="E11" i="1"/>
  <c r="E12" i="1"/>
  <c r="E6" i="1"/>
  <c r="D34" i="1"/>
  <c r="R9" i="6"/>
  <c r="R14" i="6"/>
  <c r="R16" i="6"/>
  <c r="R17" i="6"/>
  <c r="E18" i="6"/>
  <c r="E24" i="6"/>
  <c r="E20" i="6"/>
  <c r="E14" i="6"/>
  <c r="E25" i="6"/>
  <c r="E29" i="6"/>
  <c r="E9" i="6"/>
  <c r="E22" i="6"/>
  <c r="E15" i="6"/>
  <c r="E21" i="6"/>
  <c r="Q11" i="6"/>
  <c r="Q24" i="6"/>
  <c r="Q18" i="6"/>
  <c r="Q10" i="6"/>
  <c r="Q20" i="6"/>
  <c r="Q9" i="6"/>
  <c r="Q17" i="6"/>
  <c r="Q26" i="6"/>
  <c r="M11" i="6"/>
  <c r="M24" i="6"/>
  <c r="M18" i="6"/>
  <c r="M10" i="6"/>
  <c r="M20" i="6"/>
  <c r="M9" i="6"/>
  <c r="M17" i="6"/>
  <c r="M26" i="6"/>
  <c r="I11" i="6"/>
  <c r="R11" i="6" s="1"/>
  <c r="I24" i="6"/>
  <c r="R24" i="6" s="1"/>
  <c r="I18" i="6"/>
  <c r="R18" i="6" s="1"/>
  <c r="I10" i="6"/>
  <c r="R10" i="6" s="1"/>
  <c r="I20" i="6"/>
  <c r="R20" i="6" s="1"/>
  <c r="I9" i="6"/>
  <c r="I17" i="6"/>
  <c r="I26" i="6"/>
  <c r="R26" i="6" s="1"/>
  <c r="E11" i="6"/>
  <c r="E10" i="6"/>
  <c r="E17" i="6"/>
  <c r="E26" i="6"/>
  <c r="Q21" i="6"/>
  <c r="Q22" i="6"/>
  <c r="Q15" i="6"/>
  <c r="Q16" i="6"/>
  <c r="Q19" i="6"/>
  <c r="Q12" i="6"/>
  <c r="Q23" i="6"/>
  <c r="Q8" i="6"/>
  <c r="Q13" i="6"/>
  <c r="Q14" i="6"/>
  <c r="Q25" i="6"/>
  <c r="Q29" i="6"/>
  <c r="M21" i="6"/>
  <c r="M22" i="6"/>
  <c r="M15" i="6"/>
  <c r="M16" i="6"/>
  <c r="M19" i="6"/>
  <c r="M12" i="6"/>
  <c r="M23" i="6"/>
  <c r="M8" i="6"/>
  <c r="M13" i="6"/>
  <c r="M14" i="6"/>
  <c r="M25" i="6"/>
  <c r="M29" i="6"/>
  <c r="I21" i="6"/>
  <c r="R21" i="6" s="1"/>
  <c r="I22" i="6"/>
  <c r="R22" i="6" s="1"/>
  <c r="I15" i="6"/>
  <c r="R15" i="6" s="1"/>
  <c r="I16" i="6"/>
  <c r="I19" i="6"/>
  <c r="R19" i="6" s="1"/>
  <c r="I12" i="6"/>
  <c r="R12" i="6" s="1"/>
  <c r="I23" i="6"/>
  <c r="R23" i="6" s="1"/>
  <c r="I8" i="6"/>
  <c r="R8" i="6" s="1"/>
  <c r="I13" i="6"/>
  <c r="R13" i="6" s="1"/>
  <c r="I14" i="6"/>
  <c r="I25" i="6"/>
  <c r="R25" i="6" s="1"/>
  <c r="I29" i="6"/>
  <c r="R29" i="6" s="1"/>
  <c r="E16" i="6"/>
  <c r="E19" i="6"/>
  <c r="E12" i="6"/>
  <c r="E23" i="6"/>
  <c r="E8" i="6"/>
  <c r="E13" i="6"/>
  <c r="C34" i="1"/>
  <c r="Q6" i="6"/>
  <c r="Q30" i="6"/>
  <c r="Q27" i="6"/>
  <c r="Q28" i="6"/>
  <c r="Q7" i="6"/>
  <c r="E7" i="6" l="1"/>
  <c r="E28" i="6"/>
  <c r="E27" i="6"/>
  <c r="E30" i="6"/>
  <c r="E6" i="6"/>
  <c r="M7" i="6" l="1"/>
  <c r="I7" i="6"/>
  <c r="M28" i="6"/>
  <c r="I28" i="6"/>
  <c r="M27" i="6"/>
  <c r="I27" i="6"/>
  <c r="M30" i="6"/>
  <c r="I30" i="6"/>
  <c r="M6" i="6"/>
  <c r="I6" i="6"/>
  <c r="D3" i="6"/>
  <c r="R27" i="6" l="1"/>
  <c r="R6" i="6"/>
  <c r="R28" i="6"/>
  <c r="R30" i="6"/>
  <c r="R7" i="6"/>
  <c r="R31" i="6" l="1"/>
  <c r="S6" i="6" l="1"/>
  <c r="T6" i="6" s="1"/>
  <c r="V6" i="6" s="1"/>
  <c r="S30" i="6"/>
  <c r="T30" i="6" s="1"/>
  <c r="V30" i="6" s="1"/>
  <c r="S22" i="6"/>
  <c r="T22" i="6" s="1"/>
  <c r="V22" i="6" s="1"/>
  <c r="S14" i="6"/>
  <c r="T14" i="6" s="1"/>
  <c r="V14" i="6" s="1"/>
  <c r="S7" i="6"/>
  <c r="T7" i="6" s="1"/>
  <c r="V7" i="6" s="1"/>
  <c r="S29" i="6"/>
  <c r="T29" i="6" s="1"/>
  <c r="S21" i="6"/>
  <c r="T21" i="6" s="1"/>
  <c r="V21" i="6" s="1"/>
  <c r="S13" i="6"/>
  <c r="T13" i="6" s="1"/>
  <c r="V13" i="6" s="1"/>
  <c r="S23" i="6"/>
  <c r="T23" i="6" s="1"/>
  <c r="V23" i="6" s="1"/>
  <c r="S28" i="6"/>
  <c r="T28" i="6" s="1"/>
  <c r="S20" i="6"/>
  <c r="T20" i="6" s="1"/>
  <c r="V20" i="6" s="1"/>
  <c r="S12" i="6"/>
  <c r="T12" i="6" s="1"/>
  <c r="V12" i="6" s="1"/>
  <c r="S18" i="6"/>
  <c r="T18" i="6" s="1"/>
  <c r="V18" i="6" s="1"/>
  <c r="S9" i="6"/>
  <c r="T9" i="6" s="1"/>
  <c r="V9" i="6" s="1"/>
  <c r="S15" i="6"/>
  <c r="T15" i="6" s="1"/>
  <c r="V15" i="6" s="1"/>
  <c r="S27" i="6"/>
  <c r="T27" i="6" s="1"/>
  <c r="V27" i="6" s="1"/>
  <c r="S19" i="6"/>
  <c r="T19" i="6" s="1"/>
  <c r="V19" i="6" s="1"/>
  <c r="S11" i="6"/>
  <c r="T11" i="6" s="1"/>
  <c r="V11" i="6" s="1"/>
  <c r="S26" i="6"/>
  <c r="T26" i="6" s="1"/>
  <c r="V26" i="6" s="1"/>
  <c r="S10" i="6"/>
  <c r="T10" i="6" s="1"/>
  <c r="V10" i="6" s="1"/>
  <c r="S24" i="6"/>
  <c r="T24" i="6" s="1"/>
  <c r="V24" i="6" s="1"/>
  <c r="S8" i="6"/>
  <c r="T8" i="6" s="1"/>
  <c r="V8" i="6" s="1"/>
  <c r="S25" i="6"/>
  <c r="T25" i="6" s="1"/>
  <c r="V25" i="6" s="1"/>
  <c r="S17" i="6"/>
  <c r="T17" i="6" s="1"/>
  <c r="V17" i="6" s="1"/>
  <c r="S16" i="6"/>
  <c r="T16" i="6" s="1"/>
  <c r="V16" i="6" s="1"/>
  <c r="V29" i="6" l="1"/>
  <c r="T31" i="6"/>
  <c r="V28" i="6"/>
  <c r="W10" i="6" s="1"/>
  <c r="W21" i="6" l="1"/>
  <c r="V31" i="6"/>
  <c r="W7" i="6"/>
  <c r="W18" i="6"/>
  <c r="W24" i="6"/>
  <c r="W28" i="6"/>
  <c r="W6" i="6"/>
  <c r="W23" i="6"/>
  <c r="W29" i="6"/>
  <c r="W15" i="6"/>
  <c r="W30" i="6"/>
  <c r="W11" i="6"/>
  <c r="W20" i="6"/>
  <c r="W22" i="6"/>
  <c r="W12" i="6"/>
  <c r="W26" i="6"/>
  <c r="W8" i="6"/>
  <c r="W13" i="6"/>
  <c r="W25" i="6"/>
  <c r="W19" i="6"/>
</calcChain>
</file>

<file path=xl/sharedStrings.xml><?xml version="1.0" encoding="utf-8"?>
<sst xmlns="http://schemas.openxmlformats.org/spreadsheetml/2006/main" count="154" uniqueCount="56">
  <si>
    <t xml:space="preserve">City or County </t>
  </si>
  <si>
    <t>Entity Weighted Factor Total (EWFtot)</t>
  </si>
  <si>
    <t xml:space="preserve"> Weighted Factor Total (WFtot)</t>
  </si>
  <si>
    <t>Proportional Weighted Factor (PWF) EWFtot/WFtot</t>
  </si>
  <si>
    <t>Proportional Distribution     PWF x AFD</t>
  </si>
  <si>
    <t>Maximum Factor Measure:</t>
  </si>
  <si>
    <t>Factor Weight:</t>
  </si>
  <si>
    <t>Factor Measure (FM)</t>
  </si>
  <si>
    <t>Factor Measure Maximum (FMmax)</t>
  </si>
  <si>
    <t>Weight (W)</t>
  </si>
  <si>
    <t>Weighted Factor Wx(FM/FMmax)</t>
  </si>
  <si>
    <t>Weighted Factor Total:</t>
  </si>
  <si>
    <t>Infrastructure - Allocation for Formulaic Distribution (AFD)</t>
  </si>
  <si>
    <t>Required</t>
  </si>
  <si>
    <t xml:space="preserve">Local Infrastructure Program </t>
  </si>
  <si>
    <t>Percentage of  Allocation</t>
  </si>
  <si>
    <t>Percentage of Total Regional Allocation</t>
  </si>
  <si>
    <t>70% Low-to-Moderate Income Benefit Requirement</t>
  </si>
  <si>
    <t>Amended Allocation</t>
  </si>
  <si>
    <t>Initial Allocation</t>
  </si>
  <si>
    <t>Change</t>
  </si>
  <si>
    <t>HUD MID or State MID</t>
  </si>
  <si>
    <t>City or County</t>
  </si>
  <si>
    <t>HUD MID</t>
  </si>
  <si>
    <t>COG: Coastal Bend</t>
  </si>
  <si>
    <t xml:space="preserve">First Distribution Factor:  LMI </t>
  </si>
  <si>
    <t>Third Distribution Factor: Draw &gt;20%</t>
  </si>
  <si>
    <t>Aransas County</t>
  </si>
  <si>
    <t>City of Rockport</t>
  </si>
  <si>
    <t>City of Fulton</t>
  </si>
  <si>
    <t>Nueces County</t>
  </si>
  <si>
    <t>City of Port Aransas</t>
  </si>
  <si>
    <t>City of Corpus Christi</t>
  </si>
  <si>
    <t>City of Robstown</t>
  </si>
  <si>
    <t>City of Bishop</t>
  </si>
  <si>
    <t>City of Petronilla</t>
  </si>
  <si>
    <t>San Patricio County</t>
  </si>
  <si>
    <t>City of Sinton</t>
  </si>
  <si>
    <t>City of Mathis</t>
  </si>
  <si>
    <t>City of Odem</t>
  </si>
  <si>
    <t>City of Portland</t>
  </si>
  <si>
    <t>City of Gregory</t>
  </si>
  <si>
    <t>City of Taft</t>
  </si>
  <si>
    <t>City of Aransas Pass</t>
  </si>
  <si>
    <t>City of Ingleside</t>
  </si>
  <si>
    <t>City of Ingleside on the Bay</t>
  </si>
  <si>
    <t>Town of Refugio</t>
  </si>
  <si>
    <t>Refugio County</t>
  </si>
  <si>
    <t>STATE MID</t>
  </si>
  <si>
    <t>Town of Woodsboro</t>
  </si>
  <si>
    <t>Town of Austwell</t>
  </si>
  <si>
    <t>Town of Bayside</t>
  </si>
  <si>
    <t>Bee County</t>
  </si>
  <si>
    <t>Fourth Distribution Factor: Contract &lt; 90% elasped</t>
  </si>
  <si>
    <t>Rank</t>
  </si>
  <si>
    <t>Second Distribution Factor: Active Harvey DR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</si>
</sst>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0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2" borderId="4" xfId="0" applyFill="1" applyBorder="1"/>
    <xf numFmtId="0" fontId="4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/>
    <xf numFmtId="164" fontId="2" fillId="0" borderId="15" xfId="0" applyNumberFormat="1" applyFont="1" applyBorder="1"/>
    <xf numFmtId="10" fontId="2" fillId="0" borderId="16" xfId="0" applyNumberFormat="1" applyFont="1" applyBorder="1"/>
    <xf numFmtId="0" fontId="0" fillId="0" borderId="17" xfId="0" applyBorder="1"/>
    <xf numFmtId="44" fontId="0" fillId="0" borderId="0" xfId="0" applyNumberFormat="1"/>
    <xf numFmtId="44" fontId="1" fillId="0" borderId="0" xfId="1" applyFont="1"/>
    <xf numFmtId="0" fontId="4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0" fillId="0" borderId="7" xfId="0" applyBorder="1"/>
    <xf numFmtId="166" fontId="0" fillId="0" borderId="2" xfId="0" applyNumberFormat="1" applyBorder="1"/>
    <xf numFmtId="0" fontId="0" fillId="0" borderId="2" xfId="0" applyBorder="1"/>
    <xf numFmtId="0" fontId="2" fillId="3" borderId="13" xfId="0" applyFont="1" applyFill="1" applyBorder="1"/>
    <xf numFmtId="1" fontId="0" fillId="0" borderId="2" xfId="0" applyNumberFormat="1" applyBorder="1"/>
    <xf numFmtId="0" fontId="0" fillId="0" borderId="30" xfId="0" applyBorder="1"/>
    <xf numFmtId="0" fontId="0" fillId="0" borderId="1" xfId="0" applyBorder="1"/>
    <xf numFmtId="0" fontId="2" fillId="3" borderId="3" xfId="0" applyFont="1" applyFill="1" applyBorder="1"/>
    <xf numFmtId="0" fontId="0" fillId="0" borderId="8" xfId="0" applyBorder="1"/>
    <xf numFmtId="0" fontId="0" fillId="0" borderId="10" xfId="0" applyBorder="1"/>
    <xf numFmtId="0" fontId="2" fillId="3" borderId="9" xfId="0" applyFont="1" applyFill="1" applyBorder="1"/>
    <xf numFmtId="0" fontId="0" fillId="2" borderId="2" xfId="0" applyFill="1" applyBorder="1"/>
    <xf numFmtId="0" fontId="0" fillId="2" borderId="12" xfId="0" applyFill="1" applyBorder="1"/>
    <xf numFmtId="0" fontId="0" fillId="0" borderId="16" xfId="0" applyBorder="1"/>
    <xf numFmtId="0" fontId="0" fillId="2" borderId="31" xfId="0" applyFill="1" applyBorder="1"/>
    <xf numFmtId="2" fontId="0" fillId="0" borderId="32" xfId="0" applyNumberFormat="1" applyBorder="1"/>
    <xf numFmtId="167" fontId="0" fillId="3" borderId="32" xfId="0" applyNumberFormat="1" applyFill="1" applyBorder="1"/>
    <xf numFmtId="44" fontId="0" fillId="0" borderId="0" xfId="1" applyFont="1"/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2" fillId="4" borderId="23" xfId="0" applyFont="1" applyFill="1" applyBorder="1"/>
    <xf numFmtId="0" fontId="2" fillId="4" borderId="33" xfId="0" applyFont="1" applyFill="1" applyBorder="1"/>
    <xf numFmtId="0" fontId="2" fillId="4" borderId="1" xfId="0" applyFont="1" applyFill="1" applyBorder="1"/>
    <xf numFmtId="165" fontId="1" fillId="0" borderId="1" xfId="1" applyNumberFormat="1" applyFont="1" applyBorder="1"/>
    <xf numFmtId="44" fontId="0" fillId="3" borderId="13" xfId="1" applyFont="1" applyFill="1" applyBorder="1"/>
    <xf numFmtId="44" fontId="1" fillId="4" borderId="1" xfId="1" applyFont="1" applyFill="1" applyBorder="1"/>
    <xf numFmtId="0" fontId="0" fillId="4" borderId="1" xfId="0" applyFill="1" applyBorder="1"/>
    <xf numFmtId="8" fontId="1" fillId="4" borderId="1" xfId="3" applyNumberFormat="1" applyFont="1" applyFill="1" applyBorder="1"/>
    <xf numFmtId="8" fontId="1" fillId="4" borderId="1" xfId="1" applyNumberFormat="1" applyFont="1" applyFill="1" applyBorder="1"/>
    <xf numFmtId="44" fontId="1" fillId="4" borderId="2" xfId="1" applyFont="1" applyFill="1" applyBorder="1"/>
    <xf numFmtId="8" fontId="1" fillId="4" borderId="2" xfId="3" applyNumberFormat="1" applyFont="1" applyFill="1" applyBorder="1"/>
    <xf numFmtId="0" fontId="2" fillId="0" borderId="10" xfId="0" applyFont="1" applyBorder="1" applyAlignment="1">
      <alignment horizontal="center" vertical="center" wrapText="1"/>
    </xf>
    <xf numFmtId="0" fontId="0" fillId="4" borderId="2" xfId="0" applyFill="1" applyBorder="1"/>
    <xf numFmtId="164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4" borderId="34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44" fontId="0" fillId="0" borderId="2" xfId="1" applyFont="1" applyBorder="1"/>
    <xf numFmtId="0" fontId="0" fillId="0" borderId="2" xfId="1" applyNumberFormat="1" applyFont="1" applyBorder="1"/>
    <xf numFmtId="44" fontId="0" fillId="3" borderId="3" xfId="1" applyFont="1" applyFill="1" applyBorder="1"/>
    <xf numFmtId="44" fontId="0" fillId="3" borderId="9" xfId="1" applyFont="1" applyFill="1" applyBorder="1"/>
    <xf numFmtId="0" fontId="2" fillId="0" borderId="0" xfId="0" applyFont="1" applyAlignment="1">
      <alignment horizontal="center"/>
    </xf>
    <xf numFmtId="44" fontId="2" fillId="0" borderId="15" xfId="0" applyNumberFormat="1" applyFont="1" applyBorder="1" applyAlignment="1">
      <alignment horizontal="center" vertical="center" wrapText="1"/>
    </xf>
    <xf numFmtId="10" fontId="2" fillId="3" borderId="15" xfId="0" applyNumberFormat="1" applyFont="1" applyFill="1" applyBorder="1" applyAlignment="1">
      <alignment horizontal="center" vertical="center" wrapText="1"/>
    </xf>
    <xf numFmtId="44" fontId="2" fillId="3" borderId="41" xfId="0" applyNumberFormat="1" applyFont="1" applyFill="1" applyBorder="1" applyAlignment="1">
      <alignment horizontal="center" vertical="center" wrapText="1"/>
    </xf>
    <xf numFmtId="10" fontId="2" fillId="0" borderId="4" xfId="2" applyNumberFormat="1" applyFont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0" fillId="5" borderId="1" xfId="0" applyFill="1" applyBorder="1"/>
    <xf numFmtId="44" fontId="1" fillId="5" borderId="1" xfId="1" applyFont="1" applyFill="1" applyBorder="1"/>
    <xf numFmtId="44" fontId="2" fillId="5" borderId="15" xfId="0" applyNumberFormat="1" applyFont="1" applyFill="1" applyBorder="1" applyAlignment="1">
      <alignment horizontal="center" vertical="center" wrapText="1"/>
    </xf>
    <xf numFmtId="10" fontId="2" fillId="5" borderId="4" xfId="2" applyNumberFormat="1" applyFont="1" applyFill="1" applyBorder="1" applyAlignment="1">
      <alignment horizontal="center" vertical="center" wrapText="1"/>
    </xf>
    <xf numFmtId="10" fontId="2" fillId="5" borderId="15" xfId="0" applyNumberFormat="1" applyFont="1" applyFill="1" applyBorder="1" applyAlignment="1">
      <alignment horizontal="center" vertical="center" wrapText="1"/>
    </xf>
    <xf numFmtId="44" fontId="2" fillId="5" borderId="41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0" fontId="0" fillId="0" borderId="2" xfId="1" applyNumberFormat="1" applyFont="1" applyFill="1" applyBorder="1"/>
    <xf numFmtId="44" fontId="0" fillId="0" borderId="2" xfId="1" applyFont="1" applyFill="1" applyBorder="1"/>
    <xf numFmtId="44" fontId="0" fillId="0" borderId="13" xfId="1" applyFont="1" applyFill="1" applyBorder="1"/>
    <xf numFmtId="0" fontId="2" fillId="0" borderId="3" xfId="0" applyFont="1" applyBorder="1"/>
    <xf numFmtId="44" fontId="0" fillId="0" borderId="3" xfId="1" applyFont="1" applyFill="1" applyBorder="1"/>
    <xf numFmtId="0" fontId="2" fillId="5" borderId="21" xfId="0" applyFont="1" applyFill="1" applyBorder="1"/>
    <xf numFmtId="0" fontId="0" fillId="5" borderId="7" xfId="0" applyFill="1" applyBorder="1"/>
    <xf numFmtId="166" fontId="0" fillId="5" borderId="2" xfId="0" applyNumberFormat="1" applyFill="1" applyBorder="1"/>
    <xf numFmtId="0" fontId="0" fillId="5" borderId="2" xfId="0" applyFill="1" applyBorder="1"/>
    <xf numFmtId="0" fontId="2" fillId="5" borderId="13" xfId="0" applyFont="1" applyFill="1" applyBorder="1"/>
    <xf numFmtId="1" fontId="0" fillId="5" borderId="2" xfId="0" applyNumberFormat="1" applyFill="1" applyBorder="1"/>
    <xf numFmtId="0" fontId="0" fillId="5" borderId="2" xfId="1" applyNumberFormat="1" applyFont="1" applyFill="1" applyBorder="1"/>
    <xf numFmtId="44" fontId="0" fillId="5" borderId="2" xfId="1" applyFont="1" applyFill="1" applyBorder="1"/>
    <xf numFmtId="44" fontId="0" fillId="5" borderId="13" xfId="1" applyFont="1" applyFill="1" applyBorder="1"/>
    <xf numFmtId="0" fontId="0" fillId="5" borderId="0" xfId="0" applyFill="1"/>
    <xf numFmtId="44" fontId="1" fillId="0" borderId="1" xfId="1" applyFont="1" applyFill="1" applyBorder="1"/>
    <xf numFmtId="8" fontId="1" fillId="0" borderId="1" xfId="1" applyNumberFormat="1" applyFont="1" applyFill="1" applyBorder="1"/>
    <xf numFmtId="10" fontId="2" fillId="0" borderId="4" xfId="2" applyNumberFormat="1" applyFont="1" applyFill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44" fontId="2" fillId="0" borderId="4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3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39" xfId="0" applyBorder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0" borderId="30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66" fontId="0" fillId="0" borderId="1" xfId="0" applyNumberFormat="1" applyBorder="1" applyAlignment="1">
      <alignment horizontal="left"/>
    </xf>
    <xf numFmtId="166" fontId="0" fillId="0" borderId="3" xfId="0" applyNumberFormat="1" applyBorder="1" applyAlignment="1">
      <alignment horizontal="left"/>
    </xf>
    <xf numFmtId="0" fontId="2" fillId="0" borderId="1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6" fontId="0" fillId="0" borderId="5" xfId="0" applyNumberFormat="1" applyBorder="1" applyAlignment="1">
      <alignment horizontal="left"/>
    </xf>
    <xf numFmtId="166" fontId="0" fillId="0" borderId="37" xfId="0" applyNumberFormat="1" applyBorder="1" applyAlignment="1">
      <alignment horizontal="left"/>
    </xf>
    <xf numFmtId="0" fontId="0" fillId="0" borderId="23" xfId="0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29" xfId="0" applyBorder="1"/>
    <xf numFmtId="0" fontId="0" fillId="0" borderId="20" xfId="0" applyBorder="1"/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/>
    <xf numFmtId="165" fontId="2" fillId="3" borderId="35" xfId="0" applyNumberFormat="1" applyFont="1" applyFill="1" applyBorder="1"/>
    <xf numFmtId="165" fontId="2" fillId="3" borderId="25" xfId="0" applyNumberFormat="1" applyFont="1" applyFill="1" applyBorder="1"/>
    <xf numFmtId="0" fontId="2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12"/>
  <sheetViews>
    <sheetView workbookViewId="0">
      <selection activeCell="A2" sqref="A2:W31"/>
    </sheetView>
  </sheetViews>
  <sheetFormatPr defaultRowHeight="14.5" x14ac:dyDescent="0.35"/>
  <cols>
    <col min="1" max="1" width="23.6328125" bestFit="1" customWidth="1"/>
    <col min="2" max="2" width="8.7265625" customWidth="1"/>
    <col min="3" max="3" width="10.26953125" customWidth="1"/>
    <col min="4" max="4" width="8.7265625" customWidth="1"/>
    <col min="5" max="5" width="10" customWidth="1"/>
    <col min="6" max="6" width="8.7265625" customWidth="1"/>
    <col min="7" max="7" width="11.54296875" customWidth="1"/>
    <col min="8" max="10" width="8.7265625" customWidth="1"/>
    <col min="11" max="11" width="12.26953125" customWidth="1"/>
    <col min="12" max="14" width="8.7265625" customWidth="1"/>
    <col min="15" max="15" width="11.7265625" customWidth="1"/>
    <col min="16" max="16" width="12" customWidth="1"/>
    <col min="17" max="17" width="10.453125" customWidth="1"/>
    <col min="18" max="18" width="28.54296875" customWidth="1"/>
    <col min="19" max="19" width="25.453125" customWidth="1"/>
    <col min="20" max="20" width="15.1796875" customWidth="1"/>
    <col min="21" max="21" width="14.453125" customWidth="1"/>
    <col min="22" max="22" width="14.1796875" customWidth="1"/>
  </cols>
  <sheetData>
    <row r="1" spans="1:23" ht="15" thickBot="1" x14ac:dyDescent="0.4"/>
    <row r="2" spans="1:23" ht="15" customHeight="1" x14ac:dyDescent="0.35">
      <c r="A2" s="126" t="s">
        <v>0</v>
      </c>
      <c r="B2" s="129" t="s">
        <v>25</v>
      </c>
      <c r="C2" s="130"/>
      <c r="D2" s="130"/>
      <c r="E2" s="131"/>
      <c r="F2" s="132" t="s">
        <v>55</v>
      </c>
      <c r="G2" s="133"/>
      <c r="H2" s="133"/>
      <c r="I2" s="134"/>
      <c r="J2" s="129" t="s">
        <v>26</v>
      </c>
      <c r="K2" s="130"/>
      <c r="L2" s="130"/>
      <c r="M2" s="131"/>
      <c r="N2" s="123" t="s">
        <v>53</v>
      </c>
      <c r="O2" s="124"/>
      <c r="P2" s="124"/>
      <c r="Q2" s="125"/>
      <c r="R2" s="116" t="s">
        <v>1</v>
      </c>
      <c r="S2" s="106" t="s">
        <v>2</v>
      </c>
      <c r="T2" s="106" t="s">
        <v>3</v>
      </c>
      <c r="U2" s="106" t="s">
        <v>12</v>
      </c>
      <c r="V2" s="109" t="s">
        <v>4</v>
      </c>
    </row>
    <row r="3" spans="1:23" x14ac:dyDescent="0.35">
      <c r="A3" s="127"/>
      <c r="B3" s="112" t="s">
        <v>5</v>
      </c>
      <c r="C3" s="113"/>
      <c r="D3" s="114">
        <f>MAX(B6:B30)</f>
        <v>0.67110000000000003</v>
      </c>
      <c r="E3" s="115"/>
      <c r="F3" s="112" t="s">
        <v>5</v>
      </c>
      <c r="G3" s="113"/>
      <c r="H3" s="114">
        <v>1</v>
      </c>
      <c r="I3" s="115"/>
      <c r="J3" s="112" t="s">
        <v>5</v>
      </c>
      <c r="K3" s="113"/>
      <c r="L3" s="114">
        <v>1</v>
      </c>
      <c r="M3" s="115"/>
      <c r="N3" s="121" t="s">
        <v>5</v>
      </c>
      <c r="O3" s="122"/>
      <c r="P3" s="119">
        <v>1</v>
      </c>
      <c r="Q3" s="120"/>
      <c r="R3" s="117"/>
      <c r="S3" s="107"/>
      <c r="T3" s="107"/>
      <c r="U3" s="107"/>
      <c r="V3" s="110"/>
    </row>
    <row r="4" spans="1:23" ht="15" thickBot="1" x14ac:dyDescent="0.4">
      <c r="A4" s="127"/>
      <c r="B4" s="98" t="s">
        <v>6</v>
      </c>
      <c r="C4" s="99"/>
      <c r="D4" s="100">
        <v>40</v>
      </c>
      <c r="E4" s="101"/>
      <c r="F4" s="98" t="s">
        <v>6</v>
      </c>
      <c r="G4" s="99"/>
      <c r="H4" s="100">
        <v>20</v>
      </c>
      <c r="I4" s="101"/>
      <c r="J4" s="98" t="s">
        <v>6</v>
      </c>
      <c r="K4" s="99"/>
      <c r="L4" s="100">
        <v>20</v>
      </c>
      <c r="M4" s="101"/>
      <c r="N4" s="102" t="s">
        <v>6</v>
      </c>
      <c r="O4" s="103"/>
      <c r="P4" s="104">
        <v>20</v>
      </c>
      <c r="Q4" s="105"/>
      <c r="R4" s="117"/>
      <c r="S4" s="107"/>
      <c r="T4" s="107"/>
      <c r="U4" s="107"/>
      <c r="V4" s="110"/>
    </row>
    <row r="5" spans="1:23" ht="75.75" customHeight="1" thickBot="1" x14ac:dyDescent="0.4">
      <c r="A5" s="128"/>
      <c r="B5" s="15" t="s">
        <v>7</v>
      </c>
      <c r="C5" s="16" t="s">
        <v>8</v>
      </c>
      <c r="D5" s="16" t="s">
        <v>9</v>
      </c>
      <c r="E5" s="17" t="s">
        <v>10</v>
      </c>
      <c r="F5" s="15" t="s">
        <v>7</v>
      </c>
      <c r="G5" s="16" t="s">
        <v>8</v>
      </c>
      <c r="H5" s="16" t="s">
        <v>9</v>
      </c>
      <c r="I5" s="17" t="s">
        <v>10</v>
      </c>
      <c r="J5" s="15" t="s">
        <v>7</v>
      </c>
      <c r="K5" s="16" t="s">
        <v>8</v>
      </c>
      <c r="L5" s="16" t="s">
        <v>9</v>
      </c>
      <c r="M5" s="17" t="s">
        <v>10</v>
      </c>
      <c r="N5" s="15" t="s">
        <v>7</v>
      </c>
      <c r="O5" s="16" t="s">
        <v>8</v>
      </c>
      <c r="P5" s="16" t="s">
        <v>9</v>
      </c>
      <c r="Q5" s="17" t="s">
        <v>10</v>
      </c>
      <c r="R5" s="118"/>
      <c r="S5" s="108"/>
      <c r="T5" s="108"/>
      <c r="U5" s="108"/>
      <c r="V5" s="111"/>
      <c r="W5" s="63" t="s">
        <v>54</v>
      </c>
    </row>
    <row r="6" spans="1:23" x14ac:dyDescent="0.35">
      <c r="A6" s="18" t="s">
        <v>27</v>
      </c>
      <c r="B6" s="19">
        <v>0.45269999999999999</v>
      </c>
      <c r="C6" s="20">
        <v>0.67110000000000003</v>
      </c>
      <c r="D6" s="21">
        <v>0.4</v>
      </c>
      <c r="E6" s="22">
        <f t="shared" ref="E6:E30" si="0">D6*(B6/C6)</f>
        <v>0.26982565936522124</v>
      </c>
      <c r="F6" s="19">
        <v>1</v>
      </c>
      <c r="G6" s="23">
        <v>1</v>
      </c>
      <c r="H6" s="21">
        <v>0.2</v>
      </c>
      <c r="I6" s="22">
        <f t="shared" ref="I6:I30" si="1">H6*(F6/G6)</f>
        <v>0.2</v>
      </c>
      <c r="J6" s="19">
        <v>0</v>
      </c>
      <c r="K6" s="60">
        <v>1</v>
      </c>
      <c r="L6" s="21">
        <v>0.2</v>
      </c>
      <c r="M6" s="22">
        <f t="shared" ref="M6:M30" si="2">L6*(J6/K6)</f>
        <v>0</v>
      </c>
      <c r="N6" s="19">
        <v>1</v>
      </c>
      <c r="O6" s="21">
        <v>1</v>
      </c>
      <c r="P6" s="21">
        <v>0.2</v>
      </c>
      <c r="Q6" s="22">
        <f t="shared" ref="Q6:Q30" si="3">P6*(N6/O6)</f>
        <v>0.2</v>
      </c>
      <c r="R6" s="19">
        <f>E6+I6+M6+Q6</f>
        <v>0.6698256593652212</v>
      </c>
      <c r="S6" s="21">
        <f>R31</f>
        <v>14.192072716435701</v>
      </c>
      <c r="T6" s="21">
        <f>R6/S6</f>
        <v>4.7197169345778688E-2</v>
      </c>
      <c r="U6" s="59">
        <v>1324564</v>
      </c>
      <c r="V6" s="44">
        <f>T6*U6</f>
        <v>62515.671417322003</v>
      </c>
      <c r="W6">
        <f>_xlfn.RANK.EQ(V6,$V$6:$V$30,0)</f>
        <v>11</v>
      </c>
    </row>
    <row r="7" spans="1:23" x14ac:dyDescent="0.35">
      <c r="A7" s="18" t="s">
        <v>52</v>
      </c>
      <c r="B7" s="19">
        <v>0.38769999999999999</v>
      </c>
      <c r="C7" s="20">
        <v>0.67110000000000003</v>
      </c>
      <c r="D7" s="21">
        <v>0.4</v>
      </c>
      <c r="E7" s="22">
        <f t="shared" si="0"/>
        <v>0.23108329608106093</v>
      </c>
      <c r="F7" s="19">
        <v>1</v>
      </c>
      <c r="G7" s="23">
        <v>1</v>
      </c>
      <c r="H7" s="21">
        <v>0.2</v>
      </c>
      <c r="I7" s="22">
        <f t="shared" si="1"/>
        <v>0.2</v>
      </c>
      <c r="J7" s="19">
        <v>1</v>
      </c>
      <c r="K7" s="60">
        <v>1</v>
      </c>
      <c r="L7" s="21">
        <v>0.2</v>
      </c>
      <c r="M7" s="22">
        <f t="shared" si="2"/>
        <v>0.2</v>
      </c>
      <c r="N7" s="19">
        <v>0</v>
      </c>
      <c r="O7" s="21">
        <v>1</v>
      </c>
      <c r="P7" s="21">
        <v>0.2</v>
      </c>
      <c r="Q7" s="22">
        <f t="shared" si="3"/>
        <v>0</v>
      </c>
      <c r="R7" s="19">
        <f>E7+I7+M7+Q7</f>
        <v>0.63108329608106095</v>
      </c>
      <c r="S7" s="21">
        <f>R31</f>
        <v>14.192072716435701</v>
      </c>
      <c r="T7" s="21">
        <f>R7/S7</f>
        <v>4.4467309933538424E-2</v>
      </c>
      <c r="U7" s="59">
        <v>1324564</v>
      </c>
      <c r="V7" s="44">
        <f t="shared" ref="V7:V26" si="4">T7*U7</f>
        <v>58899.797914807386</v>
      </c>
      <c r="W7">
        <f t="shared" ref="W7:W30" si="5">_xlfn.RANK.EQ(V7,$V$6:$V$30,0)</f>
        <v>15</v>
      </c>
    </row>
    <row r="8" spans="1:23" x14ac:dyDescent="0.35">
      <c r="A8" s="81" t="s">
        <v>43</v>
      </c>
      <c r="B8" s="82">
        <v>0.49080000000000001</v>
      </c>
      <c r="C8" s="83">
        <v>0.67110000000000003</v>
      </c>
      <c r="D8" s="84">
        <v>0.4</v>
      </c>
      <c r="E8" s="85">
        <f t="shared" si="0"/>
        <v>0.2925346446133214</v>
      </c>
      <c r="F8" s="82">
        <v>1</v>
      </c>
      <c r="G8" s="86">
        <v>1</v>
      </c>
      <c r="H8" s="84">
        <v>0.2</v>
      </c>
      <c r="I8" s="85">
        <f t="shared" si="1"/>
        <v>0.2</v>
      </c>
      <c r="J8" s="82">
        <v>1</v>
      </c>
      <c r="K8" s="87">
        <v>1</v>
      </c>
      <c r="L8" s="84">
        <v>0.2</v>
      </c>
      <c r="M8" s="85">
        <f t="shared" si="2"/>
        <v>0.2</v>
      </c>
      <c r="N8" s="82">
        <v>1</v>
      </c>
      <c r="O8" s="84">
        <v>1</v>
      </c>
      <c r="P8" s="84">
        <v>0.2</v>
      </c>
      <c r="Q8" s="85">
        <f t="shared" si="3"/>
        <v>0.2</v>
      </c>
      <c r="R8" s="82">
        <f t="shared" ref="R8:R26" si="6">E8+I8+M8+Q8</f>
        <v>0.89253464461332133</v>
      </c>
      <c r="S8" s="84">
        <f>R31</f>
        <v>14.192072716435701</v>
      </c>
      <c r="T8" s="84">
        <f t="shared" ref="T8:T26" si="7">R8/S8</f>
        <v>6.2889661182449097E-2</v>
      </c>
      <c r="U8" s="88">
        <v>1324564</v>
      </c>
      <c r="V8" s="89">
        <f t="shared" si="4"/>
        <v>83301.381174469512</v>
      </c>
      <c r="W8" s="90">
        <f t="shared" si="5"/>
        <v>1</v>
      </c>
    </row>
    <row r="9" spans="1:23" x14ac:dyDescent="0.35">
      <c r="A9" s="18" t="s">
        <v>34</v>
      </c>
      <c r="B9" s="19">
        <v>0.37540000000000001</v>
      </c>
      <c r="C9" s="20">
        <v>0.67110000000000003</v>
      </c>
      <c r="D9" s="21">
        <v>0</v>
      </c>
      <c r="E9" s="75">
        <f t="shared" si="0"/>
        <v>0</v>
      </c>
      <c r="F9" s="19">
        <v>0</v>
      </c>
      <c r="G9" s="23">
        <v>1</v>
      </c>
      <c r="H9" s="21">
        <v>0</v>
      </c>
      <c r="I9" s="75">
        <f t="shared" si="1"/>
        <v>0</v>
      </c>
      <c r="J9" s="19">
        <v>0</v>
      </c>
      <c r="K9" s="76">
        <v>1</v>
      </c>
      <c r="L9" s="21">
        <v>0</v>
      </c>
      <c r="M9" s="75">
        <f t="shared" si="2"/>
        <v>0</v>
      </c>
      <c r="N9" s="19">
        <v>0</v>
      </c>
      <c r="O9" s="21">
        <v>1</v>
      </c>
      <c r="P9" s="21">
        <v>0</v>
      </c>
      <c r="Q9" s="75">
        <f t="shared" si="3"/>
        <v>0</v>
      </c>
      <c r="R9" s="19">
        <f t="shared" si="6"/>
        <v>0</v>
      </c>
      <c r="S9" s="21">
        <f>R31</f>
        <v>14.192072716435701</v>
      </c>
      <c r="T9" s="21">
        <f t="shared" si="7"/>
        <v>0</v>
      </c>
      <c r="U9" s="77">
        <v>1324564</v>
      </c>
      <c r="V9" s="78">
        <f t="shared" si="4"/>
        <v>0</v>
      </c>
      <c r="W9">
        <v>0</v>
      </c>
    </row>
    <row r="10" spans="1:23" x14ac:dyDescent="0.35">
      <c r="A10" s="18" t="s">
        <v>32</v>
      </c>
      <c r="B10" s="19">
        <v>0.42230000000000001</v>
      </c>
      <c r="C10" s="20">
        <v>0.67110000000000003</v>
      </c>
      <c r="D10" s="21">
        <v>0.4</v>
      </c>
      <c r="E10" s="22">
        <f t="shared" si="0"/>
        <v>0.25170615407539859</v>
      </c>
      <c r="F10" s="19">
        <v>1</v>
      </c>
      <c r="G10" s="23">
        <v>1</v>
      </c>
      <c r="H10" s="21">
        <v>0.2</v>
      </c>
      <c r="I10" s="22">
        <f t="shared" si="1"/>
        <v>0.2</v>
      </c>
      <c r="J10" s="19">
        <v>0</v>
      </c>
      <c r="K10" s="60">
        <v>1</v>
      </c>
      <c r="L10" s="21">
        <v>0.2</v>
      </c>
      <c r="M10" s="22">
        <f t="shared" si="2"/>
        <v>0</v>
      </c>
      <c r="N10" s="19">
        <v>1</v>
      </c>
      <c r="O10" s="21">
        <v>1</v>
      </c>
      <c r="P10" s="21">
        <v>0.2</v>
      </c>
      <c r="Q10" s="22">
        <f t="shared" si="3"/>
        <v>0.2</v>
      </c>
      <c r="R10" s="19">
        <f t="shared" si="6"/>
        <v>0.65170615407539856</v>
      </c>
      <c r="S10" s="21">
        <f>R31</f>
        <v>14.192072716435701</v>
      </c>
      <c r="T10" s="21">
        <f t="shared" si="7"/>
        <v>4.5920435097592471E-2</v>
      </c>
      <c r="U10" s="59">
        <v>1324564</v>
      </c>
      <c r="V10" s="44">
        <f t="shared" si="4"/>
        <v>60824.555194607477</v>
      </c>
      <c r="W10">
        <f t="shared" si="5"/>
        <v>13</v>
      </c>
    </row>
    <row r="11" spans="1:23" x14ac:dyDescent="0.35">
      <c r="A11" s="18" t="s">
        <v>29</v>
      </c>
      <c r="B11" s="19">
        <v>0.4924</v>
      </c>
      <c r="C11" s="20">
        <v>0.67110000000000003</v>
      </c>
      <c r="D11" s="21">
        <v>0.4</v>
      </c>
      <c r="E11" s="22">
        <f t="shared" si="0"/>
        <v>0.29348830278646998</v>
      </c>
      <c r="F11" s="19">
        <v>1</v>
      </c>
      <c r="G11" s="23">
        <v>1</v>
      </c>
      <c r="H11" s="21">
        <v>0.2</v>
      </c>
      <c r="I11" s="22">
        <f t="shared" si="1"/>
        <v>0.2</v>
      </c>
      <c r="J11" s="19">
        <v>0</v>
      </c>
      <c r="K11" s="60">
        <v>1</v>
      </c>
      <c r="L11" s="21">
        <v>0.2</v>
      </c>
      <c r="M11" s="22">
        <f t="shared" si="2"/>
        <v>0</v>
      </c>
      <c r="N11" s="19">
        <v>1</v>
      </c>
      <c r="O11" s="21">
        <v>1</v>
      </c>
      <c r="P11" s="21">
        <v>0.2</v>
      </c>
      <c r="Q11" s="22">
        <f t="shared" si="3"/>
        <v>0.2</v>
      </c>
      <c r="R11" s="19">
        <f t="shared" si="6"/>
        <v>0.69348830278647</v>
      </c>
      <c r="S11" s="21">
        <f>R31</f>
        <v>14.192072716435701</v>
      </c>
      <c r="T11" s="21">
        <f t="shared" si="7"/>
        <v>4.8864483479100829E-2</v>
      </c>
      <c r="U11" s="59">
        <v>1324564</v>
      </c>
      <c r="V11" s="44">
        <f t="shared" si="4"/>
        <v>64724.135695011712</v>
      </c>
      <c r="W11">
        <f t="shared" si="5"/>
        <v>10</v>
      </c>
    </row>
    <row r="12" spans="1:23" x14ac:dyDescent="0.35">
      <c r="A12" s="18" t="s">
        <v>41</v>
      </c>
      <c r="B12" s="19">
        <v>0.44259999999999999</v>
      </c>
      <c r="C12" s="20">
        <v>0.67110000000000003</v>
      </c>
      <c r="D12" s="21">
        <v>0.4</v>
      </c>
      <c r="E12" s="22">
        <f t="shared" si="0"/>
        <v>0.26380569214722099</v>
      </c>
      <c r="F12" s="19">
        <v>1</v>
      </c>
      <c r="G12" s="23">
        <v>1</v>
      </c>
      <c r="H12" s="21">
        <v>0.2</v>
      </c>
      <c r="I12" s="22">
        <f t="shared" si="1"/>
        <v>0.2</v>
      </c>
      <c r="J12" s="19">
        <v>0</v>
      </c>
      <c r="K12" s="60">
        <v>1</v>
      </c>
      <c r="L12" s="21">
        <v>0.2</v>
      </c>
      <c r="M12" s="22">
        <f t="shared" si="2"/>
        <v>0</v>
      </c>
      <c r="N12" s="19">
        <v>0</v>
      </c>
      <c r="O12" s="21">
        <v>1</v>
      </c>
      <c r="P12" s="21">
        <v>0.2</v>
      </c>
      <c r="Q12" s="22">
        <f t="shared" si="3"/>
        <v>0</v>
      </c>
      <c r="R12" s="19">
        <f t="shared" si="6"/>
        <v>0.463805692147221</v>
      </c>
      <c r="S12" s="21">
        <f>R31</f>
        <v>14.192072716435701</v>
      </c>
      <c r="T12" s="21">
        <f t="shared" si="7"/>
        <v>3.2680616948227173E-2</v>
      </c>
      <c r="U12" s="59">
        <v>1324564</v>
      </c>
      <c r="V12" s="44">
        <f t="shared" si="4"/>
        <v>43287.568707411578</v>
      </c>
      <c r="W12">
        <f t="shared" si="5"/>
        <v>20</v>
      </c>
    </row>
    <row r="13" spans="1:23" x14ac:dyDescent="0.35">
      <c r="A13" s="18" t="s">
        <v>44</v>
      </c>
      <c r="B13" s="19">
        <v>0.34050000000000002</v>
      </c>
      <c r="C13" s="20">
        <v>0.67110000000000003</v>
      </c>
      <c r="D13" s="21">
        <v>0.4</v>
      </c>
      <c r="E13" s="22">
        <f t="shared" si="0"/>
        <v>0.20295037997317836</v>
      </c>
      <c r="F13" s="19">
        <v>1</v>
      </c>
      <c r="G13" s="23">
        <v>1</v>
      </c>
      <c r="H13" s="21">
        <v>0.2</v>
      </c>
      <c r="I13" s="22">
        <f t="shared" si="1"/>
        <v>0.2</v>
      </c>
      <c r="J13" s="19">
        <v>0</v>
      </c>
      <c r="K13" s="60">
        <v>1</v>
      </c>
      <c r="L13" s="21">
        <v>0.2</v>
      </c>
      <c r="M13" s="22">
        <f t="shared" si="2"/>
        <v>0</v>
      </c>
      <c r="N13" s="19">
        <v>1</v>
      </c>
      <c r="O13" s="21">
        <v>1</v>
      </c>
      <c r="P13" s="21">
        <v>0.2</v>
      </c>
      <c r="Q13" s="22">
        <f t="shared" si="3"/>
        <v>0.2</v>
      </c>
      <c r="R13" s="19">
        <f t="shared" si="6"/>
        <v>0.60295037997317835</v>
      </c>
      <c r="S13" s="21">
        <f>R31</f>
        <v>14.192072716435701</v>
      </c>
      <c r="T13" s="21">
        <f t="shared" si="7"/>
        <v>4.2485012021880875E-2</v>
      </c>
      <c r="U13" s="59">
        <v>1324564</v>
      </c>
      <c r="V13" s="44">
        <f t="shared" si="4"/>
        <v>56274.117463750619</v>
      </c>
      <c r="W13">
        <f t="shared" si="5"/>
        <v>16</v>
      </c>
    </row>
    <row r="14" spans="1:23" x14ac:dyDescent="0.35">
      <c r="A14" s="18" t="s">
        <v>45</v>
      </c>
      <c r="B14" s="19">
        <v>0.21240000000000001</v>
      </c>
      <c r="C14" s="20">
        <v>0.67110000000000003</v>
      </c>
      <c r="D14" s="21">
        <v>0</v>
      </c>
      <c r="E14" s="75">
        <f t="shared" si="0"/>
        <v>0</v>
      </c>
      <c r="F14" s="19">
        <v>0</v>
      </c>
      <c r="G14" s="23">
        <v>1</v>
      </c>
      <c r="H14" s="21">
        <v>0</v>
      </c>
      <c r="I14" s="75">
        <f t="shared" si="1"/>
        <v>0</v>
      </c>
      <c r="J14" s="19">
        <v>0</v>
      </c>
      <c r="K14" s="76">
        <v>1</v>
      </c>
      <c r="L14" s="21">
        <v>0</v>
      </c>
      <c r="M14" s="75">
        <f t="shared" si="2"/>
        <v>0</v>
      </c>
      <c r="N14" s="19">
        <v>0</v>
      </c>
      <c r="O14" s="21">
        <v>1</v>
      </c>
      <c r="P14" s="21">
        <v>0</v>
      </c>
      <c r="Q14" s="75">
        <f t="shared" si="3"/>
        <v>0</v>
      </c>
      <c r="R14" s="19">
        <f t="shared" si="6"/>
        <v>0</v>
      </c>
      <c r="S14" s="21">
        <f>R31</f>
        <v>14.192072716435701</v>
      </c>
      <c r="T14" s="21">
        <f t="shared" si="7"/>
        <v>0</v>
      </c>
      <c r="U14" s="77">
        <v>1324564</v>
      </c>
      <c r="V14" s="78">
        <f t="shared" si="4"/>
        <v>0</v>
      </c>
      <c r="W14">
        <v>0</v>
      </c>
    </row>
    <row r="15" spans="1:23" x14ac:dyDescent="0.35">
      <c r="A15" s="18" t="s">
        <v>38</v>
      </c>
      <c r="B15" s="19">
        <v>0.67110000000000003</v>
      </c>
      <c r="C15" s="20">
        <v>0.67110000000000003</v>
      </c>
      <c r="D15" s="21">
        <v>0.4</v>
      </c>
      <c r="E15" s="22">
        <f t="shared" si="0"/>
        <v>0.4</v>
      </c>
      <c r="F15" s="19">
        <v>1</v>
      </c>
      <c r="G15" s="23">
        <v>1</v>
      </c>
      <c r="H15" s="21">
        <v>0.2</v>
      </c>
      <c r="I15" s="22">
        <f t="shared" si="1"/>
        <v>0.2</v>
      </c>
      <c r="J15" s="19">
        <v>1</v>
      </c>
      <c r="K15" s="60">
        <v>1</v>
      </c>
      <c r="L15" s="21">
        <v>0.2</v>
      </c>
      <c r="M15" s="22">
        <f t="shared" si="2"/>
        <v>0.2</v>
      </c>
      <c r="N15" s="19">
        <v>0</v>
      </c>
      <c r="O15" s="21">
        <v>1</v>
      </c>
      <c r="P15" s="21">
        <v>0.2</v>
      </c>
      <c r="Q15" s="22">
        <f t="shared" si="3"/>
        <v>0</v>
      </c>
      <c r="R15" s="19">
        <f t="shared" si="6"/>
        <v>0.8</v>
      </c>
      <c r="S15" s="21">
        <f>R31</f>
        <v>14.192072716435701</v>
      </c>
      <c r="T15" s="21">
        <f t="shared" si="7"/>
        <v>5.6369496970906006E-2</v>
      </c>
      <c r="U15" s="59">
        <v>1324564</v>
      </c>
      <c r="V15" s="44">
        <f t="shared" si="4"/>
        <v>74665.00638577115</v>
      </c>
      <c r="W15">
        <f t="shared" si="5"/>
        <v>8</v>
      </c>
    </row>
    <row r="16" spans="1:23" x14ac:dyDescent="0.35">
      <c r="A16" s="18" t="s">
        <v>39</v>
      </c>
      <c r="B16" s="19">
        <v>0.59550000000000003</v>
      </c>
      <c r="C16" s="20">
        <v>0.67110000000000003</v>
      </c>
      <c r="D16" s="21">
        <v>0</v>
      </c>
      <c r="E16" s="75">
        <f t="shared" si="0"/>
        <v>0</v>
      </c>
      <c r="F16" s="19">
        <v>0</v>
      </c>
      <c r="G16" s="23">
        <v>1</v>
      </c>
      <c r="H16" s="21">
        <v>0</v>
      </c>
      <c r="I16" s="75">
        <f t="shared" si="1"/>
        <v>0</v>
      </c>
      <c r="J16" s="19">
        <v>0</v>
      </c>
      <c r="K16" s="76">
        <v>1</v>
      </c>
      <c r="L16" s="21">
        <v>0</v>
      </c>
      <c r="M16" s="75">
        <f t="shared" si="2"/>
        <v>0</v>
      </c>
      <c r="N16" s="19">
        <v>0</v>
      </c>
      <c r="O16" s="21">
        <v>1</v>
      </c>
      <c r="P16" s="21">
        <v>0</v>
      </c>
      <c r="Q16" s="75">
        <f t="shared" si="3"/>
        <v>0</v>
      </c>
      <c r="R16" s="19">
        <f t="shared" si="6"/>
        <v>0</v>
      </c>
      <c r="S16" s="21">
        <f>R31</f>
        <v>14.192072716435701</v>
      </c>
      <c r="T16" s="21">
        <f t="shared" si="7"/>
        <v>0</v>
      </c>
      <c r="U16" s="77">
        <v>1324564</v>
      </c>
      <c r="V16" s="78">
        <f t="shared" si="4"/>
        <v>0</v>
      </c>
      <c r="W16">
        <v>0</v>
      </c>
    </row>
    <row r="17" spans="1:23" x14ac:dyDescent="0.35">
      <c r="A17" s="18" t="s">
        <v>35</v>
      </c>
      <c r="B17" s="19">
        <v>0.32350000000000001</v>
      </c>
      <c r="C17" s="20">
        <v>0.67110000000000003</v>
      </c>
      <c r="D17" s="21">
        <v>0</v>
      </c>
      <c r="E17" s="75">
        <f t="shared" si="0"/>
        <v>0</v>
      </c>
      <c r="F17" s="19">
        <v>0</v>
      </c>
      <c r="G17" s="23">
        <v>1</v>
      </c>
      <c r="H17" s="21">
        <v>0</v>
      </c>
      <c r="I17" s="75">
        <f t="shared" si="1"/>
        <v>0</v>
      </c>
      <c r="J17" s="19">
        <v>0</v>
      </c>
      <c r="K17" s="76">
        <v>1</v>
      </c>
      <c r="L17" s="21">
        <v>0</v>
      </c>
      <c r="M17" s="75">
        <f t="shared" si="2"/>
        <v>0</v>
      </c>
      <c r="N17" s="19">
        <v>0</v>
      </c>
      <c r="O17" s="21">
        <v>1</v>
      </c>
      <c r="P17" s="21">
        <v>0</v>
      </c>
      <c r="Q17" s="75">
        <f t="shared" si="3"/>
        <v>0</v>
      </c>
      <c r="R17" s="19">
        <f t="shared" si="6"/>
        <v>0</v>
      </c>
      <c r="S17" s="21">
        <f>R31</f>
        <v>14.192072716435701</v>
      </c>
      <c r="T17" s="21">
        <f t="shared" si="7"/>
        <v>0</v>
      </c>
      <c r="U17" s="77">
        <v>1324564</v>
      </c>
      <c r="V17" s="78">
        <f t="shared" si="4"/>
        <v>0</v>
      </c>
      <c r="W17">
        <v>0</v>
      </c>
    </row>
    <row r="18" spans="1:23" x14ac:dyDescent="0.35">
      <c r="A18" s="18" t="s">
        <v>31</v>
      </c>
      <c r="B18" s="19">
        <v>0.39389999999999997</v>
      </c>
      <c r="C18" s="20">
        <v>0.67110000000000003</v>
      </c>
      <c r="D18" s="21">
        <v>0.4</v>
      </c>
      <c r="E18" s="22">
        <f t="shared" si="0"/>
        <v>0.23477872150201159</v>
      </c>
      <c r="F18" s="19">
        <v>1</v>
      </c>
      <c r="G18" s="23">
        <v>1</v>
      </c>
      <c r="H18" s="21">
        <v>0.2</v>
      </c>
      <c r="I18" s="22">
        <f t="shared" si="1"/>
        <v>0.2</v>
      </c>
      <c r="J18" s="19">
        <v>0</v>
      </c>
      <c r="K18" s="60">
        <v>1</v>
      </c>
      <c r="L18" s="21">
        <v>0.2</v>
      </c>
      <c r="M18" s="22">
        <f t="shared" si="2"/>
        <v>0</v>
      </c>
      <c r="N18" s="19">
        <v>1</v>
      </c>
      <c r="O18" s="21">
        <v>1</v>
      </c>
      <c r="P18" s="21">
        <v>0.2</v>
      </c>
      <c r="Q18" s="22">
        <f t="shared" si="3"/>
        <v>0.2</v>
      </c>
      <c r="R18" s="19">
        <f t="shared" si="6"/>
        <v>0.63477872150201153</v>
      </c>
      <c r="S18" s="21">
        <f>R31</f>
        <v>14.192072716435701</v>
      </c>
      <c r="T18" s="21">
        <f t="shared" si="7"/>
        <v>4.4727696523629033E-2</v>
      </c>
      <c r="U18" s="59">
        <v>1324564</v>
      </c>
      <c r="V18" s="44">
        <f t="shared" si="4"/>
        <v>59244.696618124166</v>
      </c>
      <c r="W18">
        <f t="shared" si="5"/>
        <v>14</v>
      </c>
    </row>
    <row r="19" spans="1:23" x14ac:dyDescent="0.35">
      <c r="A19" s="18" t="s">
        <v>40</v>
      </c>
      <c r="B19" s="19">
        <v>0.29320000000000002</v>
      </c>
      <c r="C19" s="20">
        <v>0.67110000000000003</v>
      </c>
      <c r="D19" s="21">
        <v>0.4</v>
      </c>
      <c r="E19" s="22">
        <f t="shared" si="0"/>
        <v>0.17475786022947401</v>
      </c>
      <c r="F19" s="19">
        <v>1</v>
      </c>
      <c r="G19" s="23">
        <v>1</v>
      </c>
      <c r="H19" s="21">
        <v>0.2</v>
      </c>
      <c r="I19" s="22">
        <f t="shared" si="1"/>
        <v>0.2</v>
      </c>
      <c r="J19" s="19">
        <v>0</v>
      </c>
      <c r="K19" s="60">
        <v>1</v>
      </c>
      <c r="L19" s="21">
        <v>0.2</v>
      </c>
      <c r="M19" s="22">
        <f t="shared" si="2"/>
        <v>0</v>
      </c>
      <c r="N19" s="19">
        <v>1</v>
      </c>
      <c r="O19" s="21">
        <v>1</v>
      </c>
      <c r="P19" s="21">
        <v>0.2</v>
      </c>
      <c r="Q19" s="22">
        <f t="shared" si="3"/>
        <v>0.2</v>
      </c>
      <c r="R19" s="19">
        <f t="shared" si="6"/>
        <v>0.57475786022947406</v>
      </c>
      <c r="S19" s="21">
        <f>R31</f>
        <v>14.192072716435701</v>
      </c>
      <c r="T19" s="21">
        <f t="shared" si="7"/>
        <v>4.0498514326512192E-2</v>
      </c>
      <c r="U19" s="59">
        <v>1324564</v>
      </c>
      <c r="V19" s="44">
        <f t="shared" si="4"/>
        <v>53642.874130382297</v>
      </c>
      <c r="W19">
        <f t="shared" si="5"/>
        <v>18</v>
      </c>
    </row>
    <row r="20" spans="1:23" x14ac:dyDescent="0.35">
      <c r="A20" s="18" t="s">
        <v>33</v>
      </c>
      <c r="B20" s="19">
        <v>0.57709999999999995</v>
      </c>
      <c r="C20" s="20">
        <v>0.67110000000000003</v>
      </c>
      <c r="D20" s="21">
        <v>0.4</v>
      </c>
      <c r="E20" s="22">
        <f t="shared" si="0"/>
        <v>0.34397258232752193</v>
      </c>
      <c r="F20" s="19">
        <v>1</v>
      </c>
      <c r="G20" s="23">
        <v>1</v>
      </c>
      <c r="H20" s="21">
        <v>0.2</v>
      </c>
      <c r="I20" s="22">
        <f t="shared" si="1"/>
        <v>0.2</v>
      </c>
      <c r="J20" s="19">
        <v>0</v>
      </c>
      <c r="K20" s="60">
        <v>1</v>
      </c>
      <c r="L20" s="21">
        <v>0.2</v>
      </c>
      <c r="M20" s="22">
        <f t="shared" si="2"/>
        <v>0</v>
      </c>
      <c r="N20" s="19">
        <v>0</v>
      </c>
      <c r="O20" s="21">
        <v>1</v>
      </c>
      <c r="P20" s="21">
        <v>0.2</v>
      </c>
      <c r="Q20" s="22">
        <f t="shared" si="3"/>
        <v>0</v>
      </c>
      <c r="R20" s="19">
        <f t="shared" si="6"/>
        <v>0.54397258232752188</v>
      </c>
      <c r="S20" s="21">
        <f>R31</f>
        <v>14.192072716435701</v>
      </c>
      <c r="T20" s="21">
        <f t="shared" si="7"/>
        <v>3.8329326039708948E-2</v>
      </c>
      <c r="U20" s="59">
        <v>1324564</v>
      </c>
      <c r="V20" s="44">
        <f t="shared" si="4"/>
        <v>50769.64541646104</v>
      </c>
      <c r="W20">
        <f t="shared" si="5"/>
        <v>19</v>
      </c>
    </row>
    <row r="21" spans="1:23" x14ac:dyDescent="0.35">
      <c r="A21" s="18" t="s">
        <v>28</v>
      </c>
      <c r="B21" s="19">
        <v>0.41270000000000001</v>
      </c>
      <c r="C21" s="20">
        <v>0.67110000000000003</v>
      </c>
      <c r="D21" s="21">
        <v>0.4</v>
      </c>
      <c r="E21" s="22">
        <f t="shared" si="0"/>
        <v>0.24598420503650723</v>
      </c>
      <c r="F21" s="19">
        <v>1</v>
      </c>
      <c r="G21" s="23">
        <v>1</v>
      </c>
      <c r="H21" s="21">
        <v>0.2</v>
      </c>
      <c r="I21" s="22">
        <f t="shared" si="1"/>
        <v>0.2</v>
      </c>
      <c r="J21" s="19">
        <v>1</v>
      </c>
      <c r="K21" s="60">
        <v>1</v>
      </c>
      <c r="L21" s="21">
        <v>0.2</v>
      </c>
      <c r="M21" s="22">
        <f t="shared" si="2"/>
        <v>0.2</v>
      </c>
      <c r="N21" s="19">
        <v>1</v>
      </c>
      <c r="O21" s="21">
        <v>1</v>
      </c>
      <c r="P21" s="21">
        <v>0.2</v>
      </c>
      <c r="Q21" s="22">
        <f t="shared" si="3"/>
        <v>0.2</v>
      </c>
      <c r="R21" s="19">
        <f t="shared" si="6"/>
        <v>0.84598420503650718</v>
      </c>
      <c r="S21" s="21">
        <f>R31</f>
        <v>14.192072716435701</v>
      </c>
      <c r="T21" s="21">
        <f t="shared" si="7"/>
        <v>5.9609630104049641E-2</v>
      </c>
      <c r="U21" s="59">
        <v>1324564</v>
      </c>
      <c r="V21" s="44">
        <f t="shared" si="4"/>
        <v>78956.770089140409</v>
      </c>
      <c r="W21">
        <f t="shared" si="5"/>
        <v>4</v>
      </c>
    </row>
    <row r="22" spans="1:23" x14ac:dyDescent="0.35">
      <c r="A22" s="18" t="s">
        <v>37</v>
      </c>
      <c r="B22" s="19">
        <v>0.42749999999999999</v>
      </c>
      <c r="C22" s="20">
        <v>0.67110000000000003</v>
      </c>
      <c r="D22" s="21">
        <v>0.4</v>
      </c>
      <c r="E22" s="22">
        <f t="shared" si="0"/>
        <v>0.25480554313813142</v>
      </c>
      <c r="F22" s="19">
        <v>1</v>
      </c>
      <c r="G22" s="23">
        <v>1</v>
      </c>
      <c r="H22" s="21">
        <v>0.2</v>
      </c>
      <c r="I22" s="22">
        <f t="shared" si="1"/>
        <v>0.2</v>
      </c>
      <c r="J22" s="19">
        <v>1</v>
      </c>
      <c r="K22" s="60">
        <v>1</v>
      </c>
      <c r="L22" s="21">
        <v>0.2</v>
      </c>
      <c r="M22" s="22">
        <f t="shared" si="2"/>
        <v>0.2</v>
      </c>
      <c r="N22" s="19">
        <v>1</v>
      </c>
      <c r="O22" s="21">
        <v>1</v>
      </c>
      <c r="P22" s="21">
        <v>0.2</v>
      </c>
      <c r="Q22" s="22">
        <f t="shared" si="3"/>
        <v>0.2</v>
      </c>
      <c r="R22" s="19">
        <f t="shared" si="6"/>
        <v>0.8548055431381314</v>
      </c>
      <c r="S22" s="21">
        <f>R31</f>
        <v>14.192072716435701</v>
      </c>
      <c r="T22" s="21">
        <f t="shared" si="7"/>
        <v>6.0231198093298195E-2</v>
      </c>
      <c r="U22" s="59">
        <v>1324564</v>
      </c>
      <c r="V22" s="44">
        <f t="shared" si="4"/>
        <v>79780.076671251431</v>
      </c>
      <c r="W22">
        <f t="shared" si="5"/>
        <v>3</v>
      </c>
    </row>
    <row r="23" spans="1:23" x14ac:dyDescent="0.35">
      <c r="A23" s="18" t="s">
        <v>42</v>
      </c>
      <c r="B23" s="19">
        <v>0.49919999999999998</v>
      </c>
      <c r="C23" s="20">
        <v>0.67110000000000003</v>
      </c>
      <c r="D23" s="21">
        <v>0.4</v>
      </c>
      <c r="E23" s="22">
        <f t="shared" si="0"/>
        <v>0.29754135002235133</v>
      </c>
      <c r="F23" s="19">
        <v>1</v>
      </c>
      <c r="G23" s="23">
        <v>1</v>
      </c>
      <c r="H23" s="21">
        <v>0.2</v>
      </c>
      <c r="I23" s="22">
        <f t="shared" si="1"/>
        <v>0.2</v>
      </c>
      <c r="J23" s="19">
        <v>1</v>
      </c>
      <c r="K23" s="60">
        <v>1</v>
      </c>
      <c r="L23" s="21">
        <v>0.2</v>
      </c>
      <c r="M23" s="22">
        <f t="shared" si="2"/>
        <v>0.2</v>
      </c>
      <c r="N23" s="19">
        <v>0</v>
      </c>
      <c r="O23" s="21">
        <v>1</v>
      </c>
      <c r="P23" s="21">
        <v>0.2</v>
      </c>
      <c r="Q23" s="22">
        <f t="shared" si="3"/>
        <v>0</v>
      </c>
      <c r="R23" s="19">
        <f t="shared" si="6"/>
        <v>0.69754135002235129</v>
      </c>
      <c r="S23" s="21">
        <f>R31</f>
        <v>14.192072716435701</v>
      </c>
      <c r="T23" s="21">
        <f t="shared" si="7"/>
        <v>4.915006877145827E-2</v>
      </c>
      <c r="U23" s="59">
        <v>1324564</v>
      </c>
      <c r="V23" s="44">
        <f t="shared" si="4"/>
        <v>65102.411692197849</v>
      </c>
      <c r="W23">
        <f t="shared" si="5"/>
        <v>9</v>
      </c>
    </row>
    <row r="24" spans="1:23" x14ac:dyDescent="0.35">
      <c r="A24" s="18" t="s">
        <v>30</v>
      </c>
      <c r="B24" s="19">
        <v>0.42559999999999998</v>
      </c>
      <c r="C24" s="20">
        <v>0.67110000000000003</v>
      </c>
      <c r="D24" s="21">
        <v>0.4</v>
      </c>
      <c r="E24" s="22">
        <f t="shared" si="0"/>
        <v>0.25367307405751749</v>
      </c>
      <c r="F24" s="19">
        <v>1</v>
      </c>
      <c r="G24" s="23">
        <v>1</v>
      </c>
      <c r="H24" s="21">
        <v>0.2</v>
      </c>
      <c r="I24" s="22">
        <f t="shared" si="1"/>
        <v>0.2</v>
      </c>
      <c r="J24" s="19">
        <v>1</v>
      </c>
      <c r="K24" s="60">
        <v>1</v>
      </c>
      <c r="L24" s="21">
        <v>0.2</v>
      </c>
      <c r="M24" s="22">
        <f t="shared" si="2"/>
        <v>0.2</v>
      </c>
      <c r="N24" s="19">
        <v>0</v>
      </c>
      <c r="O24" s="21">
        <v>1</v>
      </c>
      <c r="P24" s="21">
        <v>0.2</v>
      </c>
      <c r="Q24" s="22">
        <f t="shared" si="3"/>
        <v>0</v>
      </c>
      <c r="R24" s="19">
        <f t="shared" si="6"/>
        <v>0.65367307405751751</v>
      </c>
      <c r="S24" s="21">
        <f>R31</f>
        <v>14.192072716435701</v>
      </c>
      <c r="T24" s="21">
        <f t="shared" si="7"/>
        <v>4.6059027960060062E-2</v>
      </c>
      <c r="U24" s="59">
        <v>1324564</v>
      </c>
      <c r="V24" s="44">
        <f t="shared" si="4"/>
        <v>61008.130310888999</v>
      </c>
      <c r="W24">
        <f t="shared" si="5"/>
        <v>12</v>
      </c>
    </row>
    <row r="25" spans="1:23" x14ac:dyDescent="0.35">
      <c r="A25" s="18" t="s">
        <v>47</v>
      </c>
      <c r="B25" s="19">
        <v>0.38200000000000001</v>
      </c>
      <c r="C25" s="20">
        <v>0.67110000000000003</v>
      </c>
      <c r="D25" s="21">
        <v>0.4</v>
      </c>
      <c r="E25" s="22">
        <f t="shared" si="0"/>
        <v>0.22768588883921917</v>
      </c>
      <c r="F25" s="19">
        <v>1</v>
      </c>
      <c r="G25" s="23">
        <v>1</v>
      </c>
      <c r="H25" s="21">
        <v>0.2</v>
      </c>
      <c r="I25" s="22">
        <f t="shared" si="1"/>
        <v>0.2</v>
      </c>
      <c r="J25" s="19">
        <v>1</v>
      </c>
      <c r="K25" s="60">
        <v>1</v>
      </c>
      <c r="L25" s="21">
        <v>0.2</v>
      </c>
      <c r="M25" s="22">
        <f t="shared" si="2"/>
        <v>0.2</v>
      </c>
      <c r="N25" s="19">
        <v>1</v>
      </c>
      <c r="O25" s="21">
        <v>1</v>
      </c>
      <c r="P25" s="21">
        <v>0.2</v>
      </c>
      <c r="Q25" s="22">
        <f t="shared" si="3"/>
        <v>0.2</v>
      </c>
      <c r="R25" s="19">
        <f t="shared" si="6"/>
        <v>0.82768588883921912</v>
      </c>
      <c r="S25" s="21">
        <f>R31</f>
        <v>14.192072716435701</v>
      </c>
      <c r="T25" s="21">
        <f t="shared" si="7"/>
        <v>5.8320296504730008E-2</v>
      </c>
      <c r="U25" s="59">
        <v>1324564</v>
      </c>
      <c r="V25" s="44">
        <f t="shared" si="4"/>
        <v>77248.965219491205</v>
      </c>
      <c r="W25">
        <f t="shared" si="5"/>
        <v>7</v>
      </c>
    </row>
    <row r="26" spans="1:23" x14ac:dyDescent="0.35">
      <c r="A26" s="18" t="s">
        <v>36</v>
      </c>
      <c r="B26" s="19">
        <v>0.41199999999999998</v>
      </c>
      <c r="C26" s="20">
        <v>0.67110000000000003</v>
      </c>
      <c r="D26" s="21">
        <v>0.4</v>
      </c>
      <c r="E26" s="22">
        <f t="shared" si="0"/>
        <v>0.24556697958575469</v>
      </c>
      <c r="F26" s="19">
        <v>1</v>
      </c>
      <c r="G26" s="23">
        <v>1</v>
      </c>
      <c r="H26" s="21">
        <v>0.2</v>
      </c>
      <c r="I26" s="22">
        <f t="shared" si="1"/>
        <v>0.2</v>
      </c>
      <c r="J26" s="19">
        <v>1</v>
      </c>
      <c r="K26" s="60">
        <v>1</v>
      </c>
      <c r="L26" s="21">
        <v>0.2</v>
      </c>
      <c r="M26" s="22">
        <f t="shared" si="2"/>
        <v>0.2</v>
      </c>
      <c r="N26" s="19">
        <v>1</v>
      </c>
      <c r="O26" s="21">
        <v>1</v>
      </c>
      <c r="P26" s="21">
        <v>0.2</v>
      </c>
      <c r="Q26" s="22">
        <f t="shared" si="3"/>
        <v>0.2</v>
      </c>
      <c r="R26" s="19">
        <f t="shared" si="6"/>
        <v>0.84556697958575477</v>
      </c>
      <c r="S26" s="21">
        <f>R31</f>
        <v>14.192072716435701</v>
      </c>
      <c r="T26" s="21">
        <f t="shared" si="7"/>
        <v>5.9580231618071675E-2</v>
      </c>
      <c r="U26" s="59">
        <v>1324564</v>
      </c>
      <c r="V26" s="44">
        <f t="shared" si="4"/>
        <v>78917.829912959496</v>
      </c>
      <c r="W26">
        <f t="shared" si="5"/>
        <v>5</v>
      </c>
    </row>
    <row r="27" spans="1:23" x14ac:dyDescent="0.35">
      <c r="A27" s="18" t="s">
        <v>50</v>
      </c>
      <c r="B27" s="24">
        <v>0.32</v>
      </c>
      <c r="C27" s="20">
        <v>0.67110000000000003</v>
      </c>
      <c r="D27" s="21">
        <v>0</v>
      </c>
      <c r="E27" s="79">
        <f t="shared" si="0"/>
        <v>0</v>
      </c>
      <c r="F27" s="24">
        <v>0</v>
      </c>
      <c r="G27" s="23">
        <v>1</v>
      </c>
      <c r="H27" s="21">
        <v>0</v>
      </c>
      <c r="I27" s="79">
        <f t="shared" si="1"/>
        <v>0</v>
      </c>
      <c r="J27" s="24">
        <v>0</v>
      </c>
      <c r="K27" s="76">
        <v>1</v>
      </c>
      <c r="L27" s="21">
        <v>0</v>
      </c>
      <c r="M27" s="79">
        <f t="shared" si="2"/>
        <v>0</v>
      </c>
      <c r="N27" s="24">
        <v>0</v>
      </c>
      <c r="O27" s="21">
        <v>1</v>
      </c>
      <c r="P27" s="21">
        <v>0</v>
      </c>
      <c r="Q27" s="79">
        <f t="shared" si="3"/>
        <v>0</v>
      </c>
      <c r="R27" s="24">
        <f>E27+I27+M27+Q27</f>
        <v>0</v>
      </c>
      <c r="S27" s="21">
        <f>R31</f>
        <v>14.192072716435701</v>
      </c>
      <c r="T27" s="25">
        <f>R27/S27</f>
        <v>0</v>
      </c>
      <c r="U27" s="77">
        <v>1324564</v>
      </c>
      <c r="V27" s="80">
        <f>T27*U27</f>
        <v>0</v>
      </c>
      <c r="W27">
        <v>0</v>
      </c>
    </row>
    <row r="28" spans="1:23" x14ac:dyDescent="0.35">
      <c r="A28" s="18" t="s">
        <v>51</v>
      </c>
      <c r="B28" s="24">
        <v>0.40960000000000002</v>
      </c>
      <c r="C28" s="20">
        <v>0.67110000000000003</v>
      </c>
      <c r="D28" s="21">
        <v>0.4</v>
      </c>
      <c r="E28" s="26">
        <f t="shared" si="0"/>
        <v>0.24413649232603191</v>
      </c>
      <c r="F28" s="24">
        <v>1</v>
      </c>
      <c r="G28" s="23">
        <v>1</v>
      </c>
      <c r="H28" s="21">
        <v>0.2</v>
      </c>
      <c r="I28" s="26">
        <f t="shared" si="1"/>
        <v>0.2</v>
      </c>
      <c r="J28" s="24">
        <v>1</v>
      </c>
      <c r="K28" s="60">
        <v>1</v>
      </c>
      <c r="L28" s="21">
        <v>0.2</v>
      </c>
      <c r="M28" s="26">
        <f t="shared" si="2"/>
        <v>0.2</v>
      </c>
      <c r="N28" s="24">
        <v>1</v>
      </c>
      <c r="O28" s="21">
        <v>1</v>
      </c>
      <c r="P28" s="21">
        <v>0.2</v>
      </c>
      <c r="Q28" s="26">
        <f t="shared" si="3"/>
        <v>0.2</v>
      </c>
      <c r="R28" s="24">
        <f>E28+I28+M28+Q28</f>
        <v>0.84413649232603194</v>
      </c>
      <c r="S28" s="21">
        <f>R31</f>
        <v>14.192072716435701</v>
      </c>
      <c r="T28" s="25">
        <f>R28/S28</f>
        <v>5.9479436809004346E-2</v>
      </c>
      <c r="U28" s="59">
        <v>1324564</v>
      </c>
      <c r="V28" s="61">
        <f>T28*U28</f>
        <v>78784.320737482034</v>
      </c>
      <c r="W28">
        <f t="shared" si="5"/>
        <v>6</v>
      </c>
    </row>
    <row r="29" spans="1:23" x14ac:dyDescent="0.35">
      <c r="A29" s="18" t="s">
        <v>46</v>
      </c>
      <c r="B29" s="24">
        <v>0.46810000000000002</v>
      </c>
      <c r="C29" s="20">
        <v>0.67110000000000003</v>
      </c>
      <c r="D29" s="21">
        <v>0.4</v>
      </c>
      <c r="E29" s="26">
        <f t="shared" si="0"/>
        <v>0.27900461928177622</v>
      </c>
      <c r="F29" s="24">
        <v>1</v>
      </c>
      <c r="G29" s="23">
        <v>1</v>
      </c>
      <c r="H29" s="21">
        <v>0.2</v>
      </c>
      <c r="I29" s="26">
        <f t="shared" si="1"/>
        <v>0.2</v>
      </c>
      <c r="J29" s="24">
        <v>1</v>
      </c>
      <c r="K29" s="60">
        <v>1</v>
      </c>
      <c r="L29" s="21">
        <v>0.2</v>
      </c>
      <c r="M29" s="26">
        <f t="shared" si="2"/>
        <v>0.2</v>
      </c>
      <c r="N29" s="24">
        <v>1</v>
      </c>
      <c r="O29" s="21">
        <v>1</v>
      </c>
      <c r="P29" s="21">
        <v>0.2</v>
      </c>
      <c r="Q29" s="26">
        <f t="shared" si="3"/>
        <v>0.2</v>
      </c>
      <c r="R29" s="24">
        <f>E29+I29+M29+Q29</f>
        <v>0.8790046192817762</v>
      </c>
      <c r="S29" s="21">
        <f>R31</f>
        <v>14.192072716435701</v>
      </c>
      <c r="T29" s="25">
        <f>R29/S29</f>
        <v>6.1936310280020584E-2</v>
      </c>
      <c r="U29" s="59">
        <v>1324564</v>
      </c>
      <c r="V29" s="61">
        <f>T29*U29</f>
        <v>82038.606889745191</v>
      </c>
      <c r="W29">
        <f t="shared" si="5"/>
        <v>2</v>
      </c>
    </row>
    <row r="30" spans="1:23" ht="15" thickBot="1" x14ac:dyDescent="0.4">
      <c r="A30" s="8" t="s">
        <v>49</v>
      </c>
      <c r="B30" s="27">
        <v>0.31</v>
      </c>
      <c r="C30" s="20">
        <v>0.67110000000000003</v>
      </c>
      <c r="D30" s="21">
        <v>0.4</v>
      </c>
      <c r="E30" s="29">
        <f t="shared" si="0"/>
        <v>0.18477127104753388</v>
      </c>
      <c r="F30" s="27">
        <v>1</v>
      </c>
      <c r="G30" s="23">
        <v>1</v>
      </c>
      <c r="H30" s="21">
        <v>0.2</v>
      </c>
      <c r="I30" s="29">
        <f t="shared" si="1"/>
        <v>0.2</v>
      </c>
      <c r="J30" s="27">
        <v>1</v>
      </c>
      <c r="K30" s="60">
        <v>1</v>
      </c>
      <c r="L30" s="21">
        <v>0.2</v>
      </c>
      <c r="M30" s="29">
        <f t="shared" si="2"/>
        <v>0.2</v>
      </c>
      <c r="N30" s="27">
        <v>0</v>
      </c>
      <c r="O30" s="21">
        <v>1</v>
      </c>
      <c r="P30" s="21">
        <v>0.2</v>
      </c>
      <c r="Q30" s="29">
        <f t="shared" si="3"/>
        <v>0</v>
      </c>
      <c r="R30" s="27">
        <f>E30+I30+M30+Q30</f>
        <v>0.5847712710475339</v>
      </c>
      <c r="S30" s="21">
        <f>R31</f>
        <v>14.192072716435701</v>
      </c>
      <c r="T30" s="28">
        <f>R30/S30</f>
        <v>4.1204077989983517E-2</v>
      </c>
      <c r="U30" s="59">
        <v>1324564</v>
      </c>
      <c r="V30" s="62">
        <f>T30*U30</f>
        <v>54577.438358724525</v>
      </c>
      <c r="W30">
        <f t="shared" si="5"/>
        <v>17</v>
      </c>
    </row>
    <row r="31" spans="1:23" ht="15" thickBot="1" x14ac:dyDescent="0.4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96" t="s">
        <v>11</v>
      </c>
      <c r="Q31" s="97"/>
      <c r="R31" s="32">
        <f>SUM(R6:R30)</f>
        <v>14.192072716435701</v>
      </c>
      <c r="S31" s="33"/>
      <c r="T31" s="34">
        <f>SUM(T6:T30)</f>
        <v>1</v>
      </c>
      <c r="U31" s="33"/>
      <c r="V31" s="35">
        <f>SUM(V6:V30)</f>
        <v>1324564.0000000002</v>
      </c>
    </row>
    <row r="88" spans="10:10" x14ac:dyDescent="0.35">
      <c r="J88" t="s">
        <v>27</v>
      </c>
    </row>
    <row r="89" spans="10:10" x14ac:dyDescent="0.35">
      <c r="J89" t="s">
        <v>28</v>
      </c>
    </row>
    <row r="90" spans="10:10" x14ac:dyDescent="0.35">
      <c r="J90" t="s">
        <v>29</v>
      </c>
    </row>
    <row r="91" spans="10:10" x14ac:dyDescent="0.35">
      <c r="J91" t="s">
        <v>30</v>
      </c>
    </row>
    <row r="92" spans="10:10" x14ac:dyDescent="0.35">
      <c r="J92" t="s">
        <v>31</v>
      </c>
    </row>
    <row r="93" spans="10:10" x14ac:dyDescent="0.35">
      <c r="J93" t="s">
        <v>32</v>
      </c>
    </row>
    <row r="94" spans="10:10" x14ac:dyDescent="0.35">
      <c r="J94" t="s">
        <v>33</v>
      </c>
    </row>
    <row r="95" spans="10:10" x14ac:dyDescent="0.35">
      <c r="J95" t="s">
        <v>34</v>
      </c>
    </row>
    <row r="96" spans="10:10" x14ac:dyDescent="0.35">
      <c r="J96" t="s">
        <v>35</v>
      </c>
    </row>
    <row r="97" spans="10:10" x14ac:dyDescent="0.35">
      <c r="J97" t="s">
        <v>36</v>
      </c>
    </row>
    <row r="98" spans="10:10" x14ac:dyDescent="0.35">
      <c r="J98" t="s">
        <v>37</v>
      </c>
    </row>
    <row r="99" spans="10:10" x14ac:dyDescent="0.35">
      <c r="J99" t="s">
        <v>38</v>
      </c>
    </row>
    <row r="100" spans="10:10" x14ac:dyDescent="0.35">
      <c r="J100" t="s">
        <v>39</v>
      </c>
    </row>
    <row r="101" spans="10:10" x14ac:dyDescent="0.35">
      <c r="J101" t="s">
        <v>40</v>
      </c>
    </row>
    <row r="102" spans="10:10" x14ac:dyDescent="0.35">
      <c r="J102" t="s">
        <v>41</v>
      </c>
    </row>
    <row r="103" spans="10:10" x14ac:dyDescent="0.35">
      <c r="J103" t="s">
        <v>42</v>
      </c>
    </row>
    <row r="104" spans="10:10" x14ac:dyDescent="0.35">
      <c r="J104" t="s">
        <v>43</v>
      </c>
    </row>
    <row r="105" spans="10:10" x14ac:dyDescent="0.35">
      <c r="J105" t="s">
        <v>44</v>
      </c>
    </row>
    <row r="106" spans="10:10" x14ac:dyDescent="0.35">
      <c r="J106" t="s">
        <v>45</v>
      </c>
    </row>
    <row r="107" spans="10:10" x14ac:dyDescent="0.35">
      <c r="J107" t="s">
        <v>47</v>
      </c>
    </row>
    <row r="108" spans="10:10" x14ac:dyDescent="0.35">
      <c r="J108" t="s">
        <v>46</v>
      </c>
    </row>
    <row r="109" spans="10:10" x14ac:dyDescent="0.35">
      <c r="J109" t="s">
        <v>49</v>
      </c>
    </row>
    <row r="110" spans="10:10" x14ac:dyDescent="0.35">
      <c r="J110" t="s">
        <v>50</v>
      </c>
    </row>
    <row r="111" spans="10:10" x14ac:dyDescent="0.35">
      <c r="J111" t="s">
        <v>51</v>
      </c>
    </row>
    <row r="112" spans="10:10" x14ac:dyDescent="0.35">
      <c r="J112" t="s">
        <v>52</v>
      </c>
    </row>
  </sheetData>
  <sortState xmlns:xlrd2="http://schemas.microsoft.com/office/spreadsheetml/2017/richdata2" ref="A9:U30">
    <sortCondition ref="A6:A30"/>
  </sortState>
  <mergeCells count="27">
    <mergeCell ref="A2:A5"/>
    <mergeCell ref="B2:E2"/>
    <mergeCell ref="F2:I2"/>
    <mergeCell ref="J2:M2"/>
    <mergeCell ref="B4:C4"/>
    <mergeCell ref="D4:E4"/>
    <mergeCell ref="S2:S5"/>
    <mergeCell ref="T2:T5"/>
    <mergeCell ref="U2:U5"/>
    <mergeCell ref="V2:V5"/>
    <mergeCell ref="B3:C3"/>
    <mergeCell ref="D3:E3"/>
    <mergeCell ref="F3:G3"/>
    <mergeCell ref="H3:I3"/>
    <mergeCell ref="J3:K3"/>
    <mergeCell ref="L3:M3"/>
    <mergeCell ref="R2:R5"/>
    <mergeCell ref="P3:Q3"/>
    <mergeCell ref="N3:O3"/>
    <mergeCell ref="N2:Q2"/>
    <mergeCell ref="P31:Q31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7"/>
  <sheetViews>
    <sheetView tabSelected="1" zoomScale="80" zoomScaleNormal="80" workbookViewId="0">
      <selection activeCell="A5" sqref="A5:H35"/>
    </sheetView>
  </sheetViews>
  <sheetFormatPr defaultRowHeight="14.5" x14ac:dyDescent="0.35"/>
  <cols>
    <col min="1" max="4" width="29.26953125" customWidth="1"/>
    <col min="5" max="5" width="21.7265625" customWidth="1"/>
    <col min="6" max="6" width="20.1796875" customWidth="1"/>
    <col min="7" max="7" width="13.453125" customWidth="1"/>
    <col min="8" max="8" width="18" customWidth="1"/>
    <col min="10" max="10" width="15.1796875" bestFit="1" customWidth="1"/>
    <col min="12" max="12" width="15.1796875" bestFit="1" customWidth="1"/>
    <col min="14" max="14" width="15.1796875" bestFit="1" customWidth="1"/>
  </cols>
  <sheetData>
    <row r="1" spans="1:14" ht="20" x14ac:dyDescent="0.4">
      <c r="A1" s="2" t="s">
        <v>24</v>
      </c>
      <c r="B1" s="2"/>
      <c r="C1" s="2"/>
      <c r="D1" s="2"/>
    </row>
    <row r="2" spans="1:14" ht="20.5" thickBot="1" x14ac:dyDescent="0.45">
      <c r="A2" s="39"/>
      <c r="B2" s="39"/>
      <c r="C2" s="39"/>
      <c r="D2" s="39"/>
      <c r="E2" s="11"/>
      <c r="F2" s="11"/>
      <c r="J2" s="12"/>
      <c r="L2" s="12"/>
      <c r="N2" s="13"/>
    </row>
    <row r="3" spans="1:14" x14ac:dyDescent="0.35">
      <c r="A3" s="135" t="s">
        <v>13</v>
      </c>
      <c r="B3" s="139" t="s">
        <v>14</v>
      </c>
      <c r="C3" s="140"/>
      <c r="D3" s="140"/>
      <c r="E3" s="140"/>
      <c r="F3" s="141"/>
      <c r="G3" s="137"/>
      <c r="H3" s="138"/>
      <c r="J3" s="12"/>
      <c r="L3" s="12"/>
      <c r="N3" s="13"/>
    </row>
    <row r="4" spans="1:14" x14ac:dyDescent="0.35">
      <c r="A4" s="136"/>
      <c r="B4" s="3" t="s">
        <v>13</v>
      </c>
      <c r="C4" s="3" t="s">
        <v>13</v>
      </c>
      <c r="D4" s="3" t="s">
        <v>13</v>
      </c>
      <c r="E4" s="3" t="s">
        <v>13</v>
      </c>
      <c r="F4" s="5" t="s">
        <v>13</v>
      </c>
      <c r="G4" s="14" t="s">
        <v>13</v>
      </c>
      <c r="H4" s="6" t="s">
        <v>13</v>
      </c>
      <c r="J4" s="12"/>
    </row>
    <row r="5" spans="1:14" s="1" customFormat="1" ht="58.5" thickBot="1" x14ac:dyDescent="0.4">
      <c r="A5" s="51" t="s">
        <v>22</v>
      </c>
      <c r="B5" s="51" t="s">
        <v>21</v>
      </c>
      <c r="C5" s="51" t="s">
        <v>19</v>
      </c>
      <c r="D5" s="51" t="s">
        <v>20</v>
      </c>
      <c r="E5" s="51" t="s">
        <v>18</v>
      </c>
      <c r="F5" s="7" t="s">
        <v>15</v>
      </c>
      <c r="G5" s="37" t="s">
        <v>16</v>
      </c>
      <c r="H5" s="38" t="s">
        <v>17</v>
      </c>
    </row>
    <row r="6" spans="1:14" s="1" customFormat="1" x14ac:dyDescent="0.35">
      <c r="A6" s="55" t="s">
        <v>27</v>
      </c>
      <c r="B6" s="52" t="s">
        <v>23</v>
      </c>
      <c r="C6" s="45">
        <v>53860274</v>
      </c>
      <c r="D6" s="48">
        <v>0</v>
      </c>
      <c r="E6" s="64">
        <f>C6+D6</f>
        <v>53860274</v>
      </c>
      <c r="F6" s="67">
        <f>E6/E34</f>
        <v>0.42812765973750422</v>
      </c>
      <c r="G6" s="65">
        <f>E6/160179933</f>
        <v>0.33624857365872418</v>
      </c>
      <c r="H6" s="66">
        <f>E6*0.7</f>
        <v>37702191.799999997</v>
      </c>
    </row>
    <row r="7" spans="1:14" s="1" customFormat="1" x14ac:dyDescent="0.35">
      <c r="A7" s="55" t="s">
        <v>28</v>
      </c>
      <c r="B7" s="46" t="s">
        <v>23</v>
      </c>
      <c r="C7" s="45">
        <v>8320696</v>
      </c>
      <c r="D7" s="48">
        <v>0</v>
      </c>
      <c r="E7" s="64">
        <f t="shared" ref="E7:E30" si="0">C7+D7</f>
        <v>8320696</v>
      </c>
      <c r="F7" s="67">
        <f>E7/E34</f>
        <v>6.6140029400281408E-2</v>
      </c>
      <c r="G7" s="65">
        <f t="shared" ref="G7:G34" si="1">E7/160179933</f>
        <v>5.194593257820878E-2</v>
      </c>
      <c r="H7" s="66">
        <f t="shared" ref="H7:H17" si="2">E7*0.7</f>
        <v>5824487.1999999993</v>
      </c>
    </row>
    <row r="8" spans="1:14" s="1" customFormat="1" x14ac:dyDescent="0.35">
      <c r="A8" s="55" t="s">
        <v>29</v>
      </c>
      <c r="B8" s="46" t="s">
        <v>23</v>
      </c>
      <c r="C8" s="45">
        <v>4759465</v>
      </c>
      <c r="D8" s="48">
        <v>0</v>
      </c>
      <c r="E8" s="64">
        <f t="shared" si="0"/>
        <v>4759465</v>
      </c>
      <c r="F8" s="67">
        <f>E8/$E$34</f>
        <v>3.7832310545849818E-2</v>
      </c>
      <c r="G8" s="65">
        <f t="shared" si="1"/>
        <v>2.9713241295961836E-2</v>
      </c>
      <c r="H8" s="66">
        <f t="shared" si="2"/>
        <v>3331625.5</v>
      </c>
    </row>
    <row r="9" spans="1:14" s="1" customFormat="1" x14ac:dyDescent="0.35">
      <c r="A9" s="55" t="s">
        <v>30</v>
      </c>
      <c r="B9" s="25" t="s">
        <v>23</v>
      </c>
      <c r="C9" s="91">
        <v>4644430.59</v>
      </c>
      <c r="D9" s="92">
        <v>0</v>
      </c>
      <c r="E9" s="64">
        <f t="shared" si="0"/>
        <v>4644430.59</v>
      </c>
      <c r="F9" s="93">
        <f t="shared" ref="F9:F17" si="3">E9/$E$34</f>
        <v>3.6917918377280735E-2</v>
      </c>
      <c r="G9" s="94">
        <f t="shared" si="1"/>
        <v>2.8995083859849034E-2</v>
      </c>
      <c r="H9" s="95">
        <f t="shared" si="2"/>
        <v>3251101.4129999997</v>
      </c>
    </row>
    <row r="10" spans="1:14" s="1" customFormat="1" x14ac:dyDescent="0.35">
      <c r="A10" s="55" t="s">
        <v>31</v>
      </c>
      <c r="B10" s="52" t="s">
        <v>23</v>
      </c>
      <c r="C10" s="45">
        <v>4930189.9800000004</v>
      </c>
      <c r="D10" s="48">
        <v>0</v>
      </c>
      <c r="E10" s="64">
        <f t="shared" si="0"/>
        <v>4930189.9800000004</v>
      </c>
      <c r="F10" s="67">
        <f t="shared" si="3"/>
        <v>3.918937913681414E-2</v>
      </c>
      <c r="G10" s="65">
        <f t="shared" si="1"/>
        <v>3.0779073805705739E-2</v>
      </c>
      <c r="H10" s="66">
        <f t="shared" si="2"/>
        <v>3451132.986</v>
      </c>
    </row>
    <row r="11" spans="1:14" s="1" customFormat="1" x14ac:dyDescent="0.35">
      <c r="A11" s="55" t="s">
        <v>32</v>
      </c>
      <c r="B11" s="46" t="s">
        <v>23</v>
      </c>
      <c r="C11" s="45">
        <v>7234755.4299999997</v>
      </c>
      <c r="D11" s="48">
        <v>0</v>
      </c>
      <c r="E11" s="64">
        <f t="shared" si="0"/>
        <v>7234755.4299999997</v>
      </c>
      <c r="F11" s="67">
        <f t="shared" si="3"/>
        <v>5.7508042217146928E-2</v>
      </c>
      <c r="G11" s="65">
        <f t="shared" si="1"/>
        <v>4.5166428119307551E-2</v>
      </c>
      <c r="H11" s="66">
        <f t="shared" si="2"/>
        <v>5064328.800999999</v>
      </c>
    </row>
    <row r="12" spans="1:14" s="1" customFormat="1" x14ac:dyDescent="0.35">
      <c r="A12" s="55" t="s">
        <v>33</v>
      </c>
      <c r="B12" s="46" t="s">
        <v>23</v>
      </c>
      <c r="C12" s="45">
        <v>100000</v>
      </c>
      <c r="D12" s="48">
        <v>0</v>
      </c>
      <c r="E12" s="64">
        <f t="shared" si="0"/>
        <v>100000</v>
      </c>
      <c r="F12" s="67">
        <f t="shared" si="3"/>
        <v>7.9488578119284029E-4</v>
      </c>
      <c r="G12" s="65">
        <f t="shared" si="1"/>
        <v>6.2429792625771669E-4</v>
      </c>
      <c r="H12" s="66">
        <f t="shared" si="2"/>
        <v>70000</v>
      </c>
    </row>
    <row r="13" spans="1:14" x14ac:dyDescent="0.35">
      <c r="A13" s="56" t="s">
        <v>34</v>
      </c>
      <c r="B13" s="52" t="s">
        <v>23</v>
      </c>
      <c r="C13" s="49">
        <v>100000</v>
      </c>
      <c r="D13" s="50">
        <v>-100000</v>
      </c>
      <c r="E13" s="64">
        <f t="shared" si="0"/>
        <v>0</v>
      </c>
      <c r="F13" s="67">
        <f>E13/$E$34</f>
        <v>0</v>
      </c>
      <c r="G13" s="65">
        <f>E13/160179933</f>
        <v>0</v>
      </c>
      <c r="H13" s="66">
        <f>E13*0.7</f>
        <v>0</v>
      </c>
    </row>
    <row r="14" spans="1:14" x14ac:dyDescent="0.35">
      <c r="A14" s="56" t="s">
        <v>35</v>
      </c>
      <c r="B14" s="46" t="s">
        <v>23</v>
      </c>
      <c r="C14" s="45">
        <v>100000</v>
      </c>
      <c r="D14" s="47">
        <v>-100000</v>
      </c>
      <c r="E14" s="64">
        <f t="shared" si="0"/>
        <v>0</v>
      </c>
      <c r="F14" s="67">
        <f t="shared" si="3"/>
        <v>0</v>
      </c>
      <c r="G14" s="65">
        <f t="shared" si="1"/>
        <v>0</v>
      </c>
      <c r="H14" s="66">
        <f t="shared" si="2"/>
        <v>0</v>
      </c>
    </row>
    <row r="15" spans="1:14" x14ac:dyDescent="0.35">
      <c r="A15" s="55" t="s">
        <v>36</v>
      </c>
      <c r="B15" s="46" t="s">
        <v>23</v>
      </c>
      <c r="C15" s="45">
        <v>2037215</v>
      </c>
      <c r="D15" s="47">
        <v>0</v>
      </c>
      <c r="E15" s="64">
        <f t="shared" si="0"/>
        <v>2037215</v>
      </c>
      <c r="F15" s="67">
        <f>E15/$E$34</f>
        <v>1.619353236732772E-2</v>
      </c>
      <c r="G15" s="65">
        <f>E15/160179933</f>
        <v>1.2718290998411144E-2</v>
      </c>
      <c r="H15" s="66">
        <f>E15*0.7</f>
        <v>1426050.5</v>
      </c>
    </row>
    <row r="16" spans="1:14" x14ac:dyDescent="0.35">
      <c r="A16" s="55" t="s">
        <v>37</v>
      </c>
      <c r="B16" s="46" t="s">
        <v>23</v>
      </c>
      <c r="C16" s="45">
        <v>475228</v>
      </c>
      <c r="D16" s="47">
        <v>0</v>
      </c>
      <c r="E16" s="64">
        <f t="shared" si="0"/>
        <v>475228</v>
      </c>
      <c r="F16" s="67">
        <f t="shared" si="3"/>
        <v>3.7775198002471108E-3</v>
      </c>
      <c r="G16" s="65">
        <f t="shared" si="1"/>
        <v>2.9668385489960217E-3</v>
      </c>
      <c r="H16" s="66">
        <f t="shared" si="2"/>
        <v>332659.59999999998</v>
      </c>
    </row>
    <row r="17" spans="1:8" x14ac:dyDescent="0.35">
      <c r="A17" s="55" t="s">
        <v>38</v>
      </c>
      <c r="B17" s="46" t="s">
        <v>23</v>
      </c>
      <c r="C17" s="45">
        <v>100000</v>
      </c>
      <c r="D17" s="47">
        <v>0</v>
      </c>
      <c r="E17" s="64">
        <f t="shared" si="0"/>
        <v>100000</v>
      </c>
      <c r="F17" s="67">
        <f t="shared" si="3"/>
        <v>7.9488578119284029E-4</v>
      </c>
      <c r="G17" s="65">
        <f t="shared" si="1"/>
        <v>6.2429792625771669E-4</v>
      </c>
      <c r="H17" s="66">
        <f t="shared" si="2"/>
        <v>70000</v>
      </c>
    </row>
    <row r="18" spans="1:8" x14ac:dyDescent="0.35">
      <c r="A18" s="57" t="s">
        <v>39</v>
      </c>
      <c r="B18" s="46" t="s">
        <v>23</v>
      </c>
      <c r="C18" s="45">
        <v>432863</v>
      </c>
      <c r="D18" s="48">
        <v>-432863</v>
      </c>
      <c r="E18" s="64">
        <f t="shared" si="0"/>
        <v>0</v>
      </c>
      <c r="F18" s="67">
        <f>E18/$E$34</f>
        <v>0</v>
      </c>
      <c r="G18" s="65">
        <f t="shared" si="1"/>
        <v>0</v>
      </c>
      <c r="H18" s="66">
        <f>E18*0.7</f>
        <v>0</v>
      </c>
    </row>
    <row r="19" spans="1:8" x14ac:dyDescent="0.35">
      <c r="A19" s="55" t="s">
        <v>40</v>
      </c>
      <c r="B19" s="46" t="s">
        <v>23</v>
      </c>
      <c r="C19" s="45">
        <v>2540072</v>
      </c>
      <c r="D19" s="48">
        <v>0</v>
      </c>
      <c r="E19" s="64">
        <f t="shared" si="0"/>
        <v>2540072</v>
      </c>
      <c r="F19" s="67">
        <f>E19/$E$34</f>
        <v>2.0190671160060601E-2</v>
      </c>
      <c r="G19" s="65">
        <f t="shared" si="1"/>
        <v>1.5857616821452911E-2</v>
      </c>
      <c r="H19" s="66">
        <f>E19*0.7</f>
        <v>1778050.4</v>
      </c>
    </row>
    <row r="20" spans="1:8" x14ac:dyDescent="0.35">
      <c r="A20" s="55" t="s">
        <v>41</v>
      </c>
      <c r="B20" s="46" t="s">
        <v>23</v>
      </c>
      <c r="C20" s="45">
        <v>100000</v>
      </c>
      <c r="D20" s="48">
        <v>0</v>
      </c>
      <c r="E20" s="64">
        <f t="shared" si="0"/>
        <v>100000</v>
      </c>
      <c r="F20" s="67">
        <f t="shared" ref="F20:F23" si="4">E20/$E$34</f>
        <v>7.9488578119284029E-4</v>
      </c>
      <c r="G20" s="65">
        <f t="shared" si="1"/>
        <v>6.2429792625771669E-4</v>
      </c>
      <c r="H20" s="66">
        <f t="shared" ref="H20:H23" si="5">E20*0.7</f>
        <v>70000</v>
      </c>
    </row>
    <row r="21" spans="1:8" x14ac:dyDescent="0.35">
      <c r="A21" s="55" t="s">
        <v>42</v>
      </c>
      <c r="B21" s="46" t="s">
        <v>23</v>
      </c>
      <c r="C21" s="45">
        <v>283664</v>
      </c>
      <c r="D21" s="48">
        <v>0</v>
      </c>
      <c r="E21" s="64">
        <f t="shared" si="0"/>
        <v>283664</v>
      </c>
      <c r="F21" s="67">
        <f t="shared" si="4"/>
        <v>2.2548048023628585E-3</v>
      </c>
      <c r="G21" s="65">
        <f t="shared" si="1"/>
        <v>1.7709084695396895E-3</v>
      </c>
      <c r="H21" s="66">
        <f t="shared" si="5"/>
        <v>198564.8</v>
      </c>
    </row>
    <row r="22" spans="1:8" x14ac:dyDescent="0.35">
      <c r="A22" s="68" t="s">
        <v>43</v>
      </c>
      <c r="B22" s="69" t="s">
        <v>23</v>
      </c>
      <c r="C22" s="70">
        <v>10696302</v>
      </c>
      <c r="D22" s="70">
        <v>1324564</v>
      </c>
      <c r="E22" s="71">
        <f t="shared" si="0"/>
        <v>12020866</v>
      </c>
      <c r="F22" s="72">
        <f t="shared" si="4"/>
        <v>9.5552154610244536E-2</v>
      </c>
      <c r="G22" s="73">
        <f t="shared" si="1"/>
        <v>7.5046017156218933E-2</v>
      </c>
      <c r="H22" s="74">
        <f t="shared" si="5"/>
        <v>8414606.1999999993</v>
      </c>
    </row>
    <row r="23" spans="1:8" x14ac:dyDescent="0.35">
      <c r="A23" s="55" t="s">
        <v>44</v>
      </c>
      <c r="B23" s="46" t="s">
        <v>23</v>
      </c>
      <c r="C23" s="45">
        <v>1954326</v>
      </c>
      <c r="D23" s="48">
        <v>0</v>
      </c>
      <c r="E23" s="64">
        <f t="shared" si="0"/>
        <v>1954326</v>
      </c>
      <c r="F23" s="67">
        <f t="shared" si="4"/>
        <v>1.5534659492154787E-2</v>
      </c>
      <c r="G23" s="65">
        <f t="shared" si="1"/>
        <v>1.2200816690315384E-2</v>
      </c>
      <c r="H23" s="66">
        <f t="shared" si="5"/>
        <v>1368028.2</v>
      </c>
    </row>
    <row r="24" spans="1:8" x14ac:dyDescent="0.35">
      <c r="A24" s="57" t="s">
        <v>45</v>
      </c>
      <c r="B24" s="46" t="s">
        <v>23</v>
      </c>
      <c r="C24" s="45">
        <v>100000</v>
      </c>
      <c r="D24" s="48">
        <v>-100000</v>
      </c>
      <c r="E24" s="64">
        <f t="shared" si="0"/>
        <v>0</v>
      </c>
      <c r="F24" s="67">
        <f>E24/$E$34</f>
        <v>0</v>
      </c>
      <c r="G24" s="65">
        <f t="shared" si="1"/>
        <v>0</v>
      </c>
      <c r="H24" s="66">
        <f>E24*0.7</f>
        <v>0</v>
      </c>
    </row>
    <row r="25" spans="1:8" x14ac:dyDescent="0.35">
      <c r="A25" s="55" t="s">
        <v>47</v>
      </c>
      <c r="B25" s="46" t="s">
        <v>48</v>
      </c>
      <c r="C25" s="45">
        <v>11957845</v>
      </c>
      <c r="D25" s="48">
        <v>0</v>
      </c>
      <c r="E25" s="64">
        <f t="shared" si="0"/>
        <v>11957845</v>
      </c>
      <c r="F25" s="67">
        <f>E25/$E$34</f>
        <v>9.5051209642078985E-2</v>
      </c>
      <c r="G25" s="65">
        <f t="shared" si="1"/>
        <v>7.4652578360112062E-2</v>
      </c>
      <c r="H25" s="66">
        <f>E25*0.7</f>
        <v>8370491.4999999991</v>
      </c>
    </row>
    <row r="26" spans="1:8" x14ac:dyDescent="0.35">
      <c r="A26" s="55" t="s">
        <v>46</v>
      </c>
      <c r="B26" s="46" t="s">
        <v>48</v>
      </c>
      <c r="C26" s="45">
        <v>8419112</v>
      </c>
      <c r="D26" s="48">
        <v>0</v>
      </c>
      <c r="E26" s="64">
        <f>C26+D26</f>
        <v>8419112</v>
      </c>
      <c r="F26" s="67">
        <f t="shared" ref="F26:F27" si="6">E26/$E$34</f>
        <v>6.6922324190700155E-2</v>
      </c>
      <c r="G26" s="65">
        <f t="shared" si="1"/>
        <v>5.2560341625314574E-2</v>
      </c>
      <c r="H26" s="66">
        <f t="shared" ref="H26:H27" si="7">E26*0.7</f>
        <v>5893378.3999999994</v>
      </c>
    </row>
    <row r="27" spans="1:8" x14ac:dyDescent="0.35">
      <c r="A27" s="55" t="s">
        <v>49</v>
      </c>
      <c r="B27" s="46" t="s">
        <v>48</v>
      </c>
      <c r="C27" s="45">
        <v>1245322</v>
      </c>
      <c r="D27" s="48">
        <v>0</v>
      </c>
      <c r="E27" s="64">
        <f t="shared" si="0"/>
        <v>1245322</v>
      </c>
      <c r="F27" s="67">
        <f t="shared" si="6"/>
        <v>9.8988875080663029E-3</v>
      </c>
      <c r="G27" s="65">
        <f t="shared" si="1"/>
        <v>7.7745194212311226E-3</v>
      </c>
      <c r="H27" s="66">
        <f t="shared" si="7"/>
        <v>871725.39999999991</v>
      </c>
    </row>
    <row r="28" spans="1:8" x14ac:dyDescent="0.35">
      <c r="A28" s="57" t="s">
        <v>50</v>
      </c>
      <c r="B28" s="46" t="s">
        <v>48</v>
      </c>
      <c r="C28" s="45">
        <v>591701</v>
      </c>
      <c r="D28" s="48">
        <v>-591701</v>
      </c>
      <c r="E28" s="64">
        <f t="shared" si="0"/>
        <v>0</v>
      </c>
      <c r="F28" s="67">
        <f>E28/$E$34</f>
        <v>0</v>
      </c>
      <c r="G28" s="65">
        <f t="shared" si="1"/>
        <v>0</v>
      </c>
      <c r="H28" s="66">
        <f>E28*0.7</f>
        <v>0</v>
      </c>
    </row>
    <row r="29" spans="1:8" x14ac:dyDescent="0.35">
      <c r="A29" s="58" t="s">
        <v>51</v>
      </c>
      <c r="B29" s="46" t="s">
        <v>48</v>
      </c>
      <c r="C29" s="45">
        <v>720132</v>
      </c>
      <c r="D29" s="48">
        <v>0</v>
      </c>
      <c r="E29" s="64">
        <f t="shared" si="0"/>
        <v>720132</v>
      </c>
      <c r="F29" s="67">
        <f t="shared" ref="F29:F34" si="8">E29/$E$34</f>
        <v>5.7242268738196241E-3</v>
      </c>
      <c r="G29" s="65">
        <f t="shared" si="1"/>
        <v>4.4957691423182207E-3</v>
      </c>
      <c r="H29" s="66">
        <f t="shared" ref="H29:H34" si="9">E29*0.7</f>
        <v>504092.39999999997</v>
      </c>
    </row>
    <row r="30" spans="1:8" x14ac:dyDescent="0.35">
      <c r="A30" s="58" t="s">
        <v>52</v>
      </c>
      <c r="B30" s="46" t="s">
        <v>48</v>
      </c>
      <c r="C30" s="45">
        <v>100645</v>
      </c>
      <c r="D30" s="48">
        <v>0</v>
      </c>
      <c r="E30" s="64">
        <f t="shared" si="0"/>
        <v>100645</v>
      </c>
      <c r="F30" s="67">
        <f t="shared" si="8"/>
        <v>8.0001279448153407E-4</v>
      </c>
      <c r="G30" s="65">
        <f t="shared" si="1"/>
        <v>6.2832464788207892E-4</v>
      </c>
      <c r="H30" s="66">
        <f t="shared" si="9"/>
        <v>70451.5</v>
      </c>
    </row>
    <row r="31" spans="1:8" x14ac:dyDescent="0.35">
      <c r="A31" s="40"/>
      <c r="B31" s="42"/>
      <c r="C31" s="42"/>
      <c r="D31" s="42"/>
      <c r="E31" s="43"/>
      <c r="F31" s="67">
        <f t="shared" si="8"/>
        <v>0</v>
      </c>
      <c r="G31" s="65">
        <f t="shared" si="1"/>
        <v>0</v>
      </c>
      <c r="H31" s="66">
        <f t="shared" si="9"/>
        <v>0</v>
      </c>
    </row>
    <row r="32" spans="1:8" x14ac:dyDescent="0.35">
      <c r="A32" s="40"/>
      <c r="B32" s="42"/>
      <c r="C32" s="42"/>
      <c r="D32" s="42"/>
      <c r="E32" s="25"/>
      <c r="F32" s="67">
        <f t="shared" si="8"/>
        <v>0</v>
      </c>
      <c r="G32" s="65">
        <f t="shared" si="1"/>
        <v>0</v>
      </c>
      <c r="H32" s="66">
        <f t="shared" si="9"/>
        <v>0</v>
      </c>
    </row>
    <row r="33" spans="1:10" ht="15" thickBot="1" x14ac:dyDescent="0.4">
      <c r="A33" s="41"/>
      <c r="B33" s="42"/>
      <c r="C33" s="42"/>
      <c r="D33" s="42"/>
      <c r="E33" s="25"/>
      <c r="F33" s="67">
        <f>E33/$E$34</f>
        <v>0</v>
      </c>
      <c r="G33" s="65">
        <f t="shared" si="1"/>
        <v>0</v>
      </c>
      <c r="H33" s="66">
        <f t="shared" si="9"/>
        <v>0</v>
      </c>
    </row>
    <row r="34" spans="1:10" ht="15" thickBot="1" x14ac:dyDescent="0.4">
      <c r="A34" s="4"/>
      <c r="B34" s="4"/>
      <c r="C34" s="9">
        <f>SUM(C6:C33)</f>
        <v>125804238</v>
      </c>
      <c r="D34" s="9">
        <f>SUM(D13:D33)</f>
        <v>0</v>
      </c>
      <c r="E34" s="9">
        <f>SUM(E6:E33)</f>
        <v>125804238</v>
      </c>
      <c r="F34" s="67">
        <f t="shared" si="8"/>
        <v>1</v>
      </c>
      <c r="G34" s="65">
        <f t="shared" si="1"/>
        <v>0.78539324897832241</v>
      </c>
      <c r="H34" s="66">
        <f t="shared" si="9"/>
        <v>88062966.599999994</v>
      </c>
    </row>
    <row r="35" spans="1:10" ht="45" customHeight="1" thickBot="1" x14ac:dyDescent="0.4">
      <c r="A35" s="4"/>
      <c r="B35" s="4"/>
      <c r="C35" s="4"/>
      <c r="D35" s="4"/>
      <c r="E35" s="10"/>
      <c r="F35" s="54">
        <f>E35/$E$34</f>
        <v>0</v>
      </c>
      <c r="G35" s="65"/>
      <c r="H35" s="66">
        <f>E35*0.7</f>
        <v>0</v>
      </c>
    </row>
    <row r="36" spans="1:10" x14ac:dyDescent="0.35">
      <c r="D36" s="53"/>
    </row>
    <row r="37" spans="1:10" x14ac:dyDescent="0.35">
      <c r="J37" s="36"/>
    </row>
  </sheetData>
  <mergeCells count="3">
    <mergeCell ref="A3:A4"/>
    <mergeCell ref="G3:H3"/>
    <mergeCell ref="B3:F3"/>
  </mergeCells>
  <pageMargins left="0.25" right="0.25" top="0.75" bottom="0.75" header="0.3" footer="0.3"/>
  <pageSetup paperSize="5" scale="77" orientation="landscape" r:id="rId1"/>
  <headerFooter>
    <oddHeader>&amp;CHurricane Harvey
Regional Method of Distribution Allocation Summary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>
  <LongProp xmlns="" name="TaxCatchAll"><![CDATA[199;#Local Design|1803773a-81c5-402e-a401-79299034c5a8;#165;#Design|9dc2dcf7-fa8e-408c-a49e-0ef0a6d4299e;#9;#Startup|ae5674dc-d347-4a3b-b31b-f43be6d9060f;#75;#State CDBG-Disaster Recovery|d56167df-dbe4-4396-91c8-bc2179af9b59;#74;#General Information|7fd51a0e-623c-4008-b3b1-0fa9f1156814;#107;#Form|e45b7b4b-143e-4e13-918b-00d32cc43031]]></LongProp>
</LongProperti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5ae06be-15d9-46bd-bcfe-bd38703688c6">5456MLPZ9F5K-63528978-429855</_dlc_DocId>
    <_dlc_DocIdUrl xmlns="05ae06be-15d9-46bd-bcfe-bd38703688c6">
      <Url>https://texasrebuilds.sharepoint.com/sites/team-sites/rpp/pd/_layouts/15/DocIdRedir.aspx?ID=5456MLPZ9F5K-63528978-429855</Url>
      <Description>5456MLPZ9F5K-63528978-429855</Description>
    </_dlc_DocIdUrl>
    <lcf76f155ced4ddcb4097134ff3c332f xmlns="6b9c501c-58a7-4684-ac6b-cacb0bbda446">
      <Terms xmlns="http://schemas.microsoft.com/office/infopath/2007/PartnerControls"/>
    </lcf76f155ced4ddcb4097134ff3c332f>
    <TaxCatchAll xmlns="05ae06be-15d9-46bd-bcfe-bd38703688c6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71D34118AB043A84122845CE4442B" ma:contentTypeVersion="16" ma:contentTypeDescription="Create a new document." ma:contentTypeScope="" ma:versionID="bda734e27208470d6d386502ba8384f7">
  <xsd:schema xmlns:xsd="http://www.w3.org/2001/XMLSchema" xmlns:xs="http://www.w3.org/2001/XMLSchema" xmlns:p="http://schemas.microsoft.com/office/2006/metadata/properties" xmlns:ns2="6b9c501c-58a7-4684-ac6b-cacb0bbda446" xmlns:ns3="05ae06be-15d9-46bd-bcfe-bd38703688c6" targetNamespace="http://schemas.microsoft.com/office/2006/metadata/properties" ma:root="true" ma:fieldsID="918867e4d6828857b8f11de90bf98722" ns2:_="" ns3:_="">
    <xsd:import namespace="6b9c501c-58a7-4684-ac6b-cacb0bbda446"/>
    <xsd:import namespace="05ae06be-15d9-46bd-bcfe-bd3870368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c501c-58a7-4684-ac6b-cacb0bbda4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0ebc9f0-6ce8-497b-a5d7-aeb9493752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e06be-15d9-46bd-bcfe-bd3870368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a339ed50-61b1-4dc8-b962-937091dda7d0}" ma:internalName="TaxCatchAll" ma:showField="CatchAllData" ma:web="05ae06be-15d9-46bd-bcfe-bd3870368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F8576AB-7201-4B27-ACE8-C22868A8CD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D831CA-97B6-49FD-B804-48185B27AC6E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C0EE2ADD-67F6-4216-8AC8-86E9AF8BB2F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b9c501c-58a7-4684-ac6b-cacb0bbda446"/>
    <ds:schemaRef ds:uri="http://schemas.microsoft.com/office/infopath/2007/PartnerControls"/>
    <ds:schemaRef ds:uri="http://purl.org/dc/elements/1.1/"/>
    <ds:schemaRef ds:uri="http://purl.org/dc/dcmitype/"/>
    <ds:schemaRef ds:uri="05ae06be-15d9-46bd-bcfe-bd38703688c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01587F6-E654-4DC2-961B-A35ADBF94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9c501c-58a7-4684-ac6b-cacb0bbda446"/>
    <ds:schemaRef ds:uri="05ae06be-15d9-46bd-bcfe-bd3870368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DEE2449-EF76-4697-93A4-8366E450EBE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Infrastructure Factors </vt:lpstr>
      <vt:lpstr>Reallocation Summary</vt:lpstr>
      <vt:lpstr>'Infrastructure Factors '!Print_Area</vt:lpstr>
      <vt:lpstr>'Reallocation Summary'!Print_Area</vt:lpstr>
      <vt:lpstr>'Reallocation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 Allocation Summary</dc:title>
  <dc:subject/>
  <dc:creator>csparks</dc:creator>
  <cp:keywords/>
  <dc:description/>
  <cp:lastModifiedBy>Mary Afuso</cp:lastModifiedBy>
  <cp:revision/>
  <cp:lastPrinted>2022-12-12T17:03:46Z</cp:lastPrinted>
  <dcterms:created xsi:type="dcterms:W3CDTF">2009-10-15T19:33:48Z</dcterms:created>
  <dcterms:modified xsi:type="dcterms:W3CDTF">2022-12-12T17:03:50Z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0x010100F6371D34118AB043A84122845CE4442B</vt:lpwstr>
  </property>
  <property fmtid="{D5CDD505-2E9C-101B-9397-08002B2CF9AE}" pid="3" name="ProgramAreaMulti_00">
    <vt:lpwstr>State CDBG-Disaster Recovery|d56167df-dbe4-4396-91c8-bc2179af9b59</vt:lpwstr>
  </property>
  <property fmtid="{D5CDD505-2E9C-101B-9397-08002B2CF9AE}" pid="4" name="GLOSubProgramArea">
    <vt:lpwstr/>
  </property>
  <property fmtid="{D5CDD505-2E9C-101B-9397-08002B2CF9AE}" pid="5" name="GLODocumentType">
    <vt:lpwstr>107;#Form|e45b7b4b-143e-4e13-918b-00d32cc43031</vt:lpwstr>
  </property>
  <property fmtid="{D5CDD505-2E9C-101B-9397-08002B2CF9AE}" pid="6" name="ProgramArea0">
    <vt:lpwstr/>
  </property>
  <property fmtid="{D5CDD505-2E9C-101B-9397-08002B2CF9AE}" pid="7" name="DocumentOwner">
    <vt:lpwstr/>
  </property>
  <property fmtid="{D5CDD505-2E9C-101B-9397-08002B2CF9AE}" pid="8" name="GLOCategory">
    <vt:lpwstr/>
  </property>
  <property fmtid="{D5CDD505-2E9C-101B-9397-08002B2CF9AE}" pid="9" name="ProgramAreaMulti_01">
    <vt:lpwstr>Design|9dc2dcf7-fa8e-408c-a49e-0ef0a6d4299e</vt:lpwstr>
  </property>
  <property fmtid="{D5CDD505-2E9C-101B-9397-08002B2CF9AE}" pid="10" name="DocumentOwner_0">
    <vt:lpwstr/>
  </property>
  <property fmtid="{D5CDD505-2E9C-101B-9397-08002B2CF9AE}" pid="11" name="TaxCatchAll">
    <vt:lpwstr>199;#Local Design|1803773a-81c5-402e-a401-79299034c5a8;#165;#Design|9dc2dcf7-fa8e-408c-a49e-0ef0a6d4299e;#9;#Startup|ae5674dc-d347-4a3b-b31b-f43be6d9060f;#75;#State CDBG-Disaster Recovery|d56167df-dbe4-4396-91c8-bc2179af9b59;#74;#General Information|7fd51</vt:lpwstr>
  </property>
  <property fmtid="{D5CDD505-2E9C-101B-9397-08002B2CF9AE}" pid="12" name="GLOProgramArea">
    <vt:lpwstr/>
  </property>
  <property fmtid="{D5CDD505-2E9C-101B-9397-08002B2CF9AE}" pid="13" name="GLOUsers">
    <vt:lpwstr/>
  </property>
  <property fmtid="{D5CDD505-2E9C-101B-9397-08002B2CF9AE}" pid="14" name="SubprogramAreaMulti">
    <vt:lpwstr>75;#State CDBG-Disaster Recovery|d56167df-dbe4-4396-91c8-bc2179af9b59</vt:lpwstr>
  </property>
  <property fmtid="{D5CDD505-2E9C-101B-9397-08002B2CF9AE}" pid="15" name="TexasGLOUsers0">
    <vt:lpwstr/>
  </property>
  <property fmtid="{D5CDD505-2E9C-101B-9397-08002B2CF9AE}" pid="16" name="UsersMulti">
    <vt:lpwstr/>
  </property>
  <property fmtid="{D5CDD505-2E9C-101B-9397-08002B2CF9AE}" pid="17" name="SubcategoryMulti">
    <vt:lpwstr>199;#Local Design|1803773a-81c5-402e-a401-79299034c5a8</vt:lpwstr>
  </property>
  <property fmtid="{D5CDD505-2E9C-101B-9397-08002B2CF9AE}" pid="18" name="CategoryPage0">
    <vt:lpwstr/>
  </property>
  <property fmtid="{D5CDD505-2E9C-101B-9397-08002B2CF9AE}" pid="19" name="ProgramAreaMulti">
    <vt:lpwstr>74;#General Information|7fd51a0e-623c-4008-b3b1-0fa9f1156814</vt:lpwstr>
  </property>
  <property fmtid="{D5CDD505-2E9C-101B-9397-08002B2CF9AE}" pid="20" name="ProgramAreaMulti_0">
    <vt:lpwstr>General Information|7fd51a0e-623c-4008-b3b1-0fa9f1156814</vt:lpwstr>
  </property>
  <property fmtid="{D5CDD505-2E9C-101B-9397-08002B2CF9AE}" pid="21" name="CategoryMulti">
    <vt:lpwstr>165;#Design|9dc2dcf7-fa8e-408c-a49e-0ef0a6d4299e</vt:lpwstr>
  </property>
  <property fmtid="{D5CDD505-2E9C-101B-9397-08002B2CF9AE}" pid="22" name="GLODocumentType0">
    <vt:lpwstr>Form|e45b7b4b-143e-4e13-918b-00d32cc43031</vt:lpwstr>
  </property>
  <property fmtid="{D5CDD505-2E9C-101B-9397-08002B2CF9AE}" pid="23" name="UsersMulti_0">
    <vt:lpwstr/>
  </property>
  <property fmtid="{D5CDD505-2E9C-101B-9397-08002B2CF9AE}" pid="24" name="SubProgramArea0">
    <vt:lpwstr/>
  </property>
  <property fmtid="{D5CDD505-2E9C-101B-9397-08002B2CF9AE}" pid="25" name="e01b7f157dc14e96a4fd2938f4a96bfb">
    <vt:lpwstr>General Information|7fd51a0e-623c-4008-b3b1-0fa9f1156814</vt:lpwstr>
  </property>
  <property fmtid="{D5CDD505-2E9C-101B-9397-08002B2CF9AE}" pid="26" name="ProcessPhaseMulti">
    <vt:lpwstr>9;#Startup|ae5674dc-d347-4a3b-b31b-f43be6d9060f</vt:lpwstr>
  </property>
  <property fmtid="{D5CDD505-2E9C-101B-9397-08002B2CF9AE}" pid="27" name="SubcategoryMulti_0">
    <vt:lpwstr>Local Design|1803773a-81c5-402e-a401-79299034c5a8</vt:lpwstr>
  </property>
  <property fmtid="{D5CDD505-2E9C-101B-9397-08002B2CF9AE}" pid="28" name="GLOFundingRound">
    <vt:lpwstr/>
  </property>
  <property fmtid="{D5CDD505-2E9C-101B-9397-08002B2CF9AE}" pid="29" name="Order">
    <vt:r8>10100</vt:r8>
  </property>
  <property fmtid="{D5CDD505-2E9C-101B-9397-08002B2CF9AE}" pid="30" name="xd_ProgID">
    <vt:lpwstr/>
  </property>
  <property fmtid="{D5CDD505-2E9C-101B-9397-08002B2CF9AE}" pid="31" name="TemplateUrl">
    <vt:lpwstr/>
  </property>
  <property fmtid="{D5CDD505-2E9C-101B-9397-08002B2CF9AE}" pid="32" name="_CopySource">
    <vt:lpwstr/>
  </property>
  <property fmtid="{D5CDD505-2E9C-101B-9397-08002B2CF9AE}" pid="33" name="GLOMultilineText1">
    <vt:lpwstr/>
  </property>
  <property fmtid="{D5CDD505-2E9C-101B-9397-08002B2CF9AE}" pid="34" name="GLOFundingRound0">
    <vt:lpwstr/>
  </property>
  <property fmtid="{D5CDD505-2E9C-101B-9397-08002B2CF9AE}" pid="35" name="ProgramAreaMulti_02">
    <vt:lpwstr>Startup|ae5674dc-d347-4a3b-b31b-f43be6d9060f</vt:lpwstr>
  </property>
  <property fmtid="{D5CDD505-2E9C-101B-9397-08002B2CF9AE}" pid="36" name="_dlc_DocIdItemGuid">
    <vt:lpwstr>d9f66d43-b768-4681-9095-081a76a11652</vt:lpwstr>
  </property>
  <property fmtid="{D5CDD505-2E9C-101B-9397-08002B2CF9AE}" pid="37" name="MediaServiceImageTags">
    <vt:lpwstr/>
  </property>
</Properties>
</file>